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omments6.xml" ContentType="application/vnd.openxmlformats-officedocument.spreadsheetml.comments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charts/chart1.xml" ContentType="application/vnd.openxmlformats-officedocument.drawingml.chart+xml"/>
  <Override PartName="/xl/pivotTables/pivotTable13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05" yWindow="-15" windowWidth="12510" windowHeight="6195" tabRatio="456"/>
  </bookViews>
  <sheets>
    <sheet name="countif" sheetId="3" r:id="rId1"/>
    <sheet name="Countifs" sheetId="32" r:id="rId2"/>
    <sheet name="prezence" sheetId="9" r:id="rId3"/>
    <sheet name="Cast" sheetId="7" r:id="rId4"/>
    <sheet name="texty" sheetId="29" r:id="rId5"/>
    <sheet name="RC" sheetId="21" r:id="rId6"/>
    <sheet name="Svyhledat" sheetId="25" r:id="rId7"/>
    <sheet name="znamky" sheetId="33" r:id="rId8"/>
    <sheet name="Sleva" sheetId="26" r:id="rId9"/>
    <sheet name="SVYHLEDAT (2)" sheetId="27" r:id="rId10"/>
    <sheet name="Přeprava" sheetId="28" r:id="rId11"/>
    <sheet name="LAKT-zdroj" sheetId="23" r:id="rId12"/>
    <sheet name="LAKT-obchod" sheetId="12" r:id="rId13"/>
    <sheet name="LAKT-zaklad" sheetId="14" r:id="rId14"/>
    <sheet name="KT-kuraci" sheetId="10" r:id="rId15"/>
    <sheet name="LAKT-pole" sheetId="15" r:id="rId16"/>
    <sheet name="LAKT-seskupeni" sheetId="22" r:id="rId17"/>
    <sheet name="LAKT-hodnoty" sheetId="17" r:id="rId18"/>
    <sheet name="KT-prodej" sheetId="8" r:id="rId19"/>
    <sheet name="KT-graf" sheetId="24" r:id="rId20"/>
    <sheet name="Data" sheetId="30" r:id="rId21"/>
    <sheet name="Statistika" sheetId="31" r:id="rId22"/>
    <sheet name="List2" sheetId="35" r:id="rId23"/>
    <sheet name="List1" sheetId="36" r:id="rId24"/>
  </sheets>
  <definedNames>
    <definedName name="_CPU01" localSheetId="7">#REF!</definedName>
    <definedName name="_CPU01">#REF!</definedName>
    <definedName name="_CPU02" localSheetId="7">#REF!</definedName>
    <definedName name="_CPU02">#REF!</definedName>
    <definedName name="_CPU03" localSheetId="7">#REF!</definedName>
    <definedName name="_CPU03">#REF!</definedName>
    <definedName name="_CPU04" localSheetId="7">#REF!</definedName>
    <definedName name="_CPU04">#REF!</definedName>
    <definedName name="_CPU05" localSheetId="7">#REF!</definedName>
    <definedName name="_CPU05">#REF!</definedName>
    <definedName name="_CPU06" localSheetId="7">#REF!</definedName>
    <definedName name="_CPU06">#REF!</definedName>
    <definedName name="_CPU07" localSheetId="7">#REF!</definedName>
    <definedName name="_CPU07">#REF!</definedName>
    <definedName name="_CPU08" localSheetId="7">#REF!</definedName>
    <definedName name="_CPU08">#REF!</definedName>
    <definedName name="_CPU09" localSheetId="7">#REF!</definedName>
    <definedName name="_CPU09">#REF!</definedName>
    <definedName name="_CPU10" localSheetId="7">#REF!</definedName>
    <definedName name="_CPU10">#REF!</definedName>
    <definedName name="_CPU11" localSheetId="7">#REF!</definedName>
    <definedName name="_CPU11">#REF!</definedName>
    <definedName name="_CPU12" localSheetId="7">#REF!</definedName>
    <definedName name="_CPU12">#REF!</definedName>
    <definedName name="_CPU13" localSheetId="7">#REF!</definedName>
    <definedName name="_CPU13">#REF!</definedName>
    <definedName name="_CPU14" localSheetId="7">#REF!</definedName>
    <definedName name="_CPU14">#REF!</definedName>
    <definedName name="_CPU15" localSheetId="7">#REF!</definedName>
    <definedName name="_CPU15">#REF!</definedName>
    <definedName name="_xlnm._FilterDatabase" localSheetId="3" hidden="1">Cast!$B$8:$G$107</definedName>
    <definedName name="_HDD01" localSheetId="7">#REF!</definedName>
    <definedName name="_HDD01">#REF!</definedName>
    <definedName name="_HDD02" localSheetId="7">#REF!</definedName>
    <definedName name="_HDD02">#REF!</definedName>
    <definedName name="_HDD03" localSheetId="7">#REF!</definedName>
    <definedName name="_HDD03">#REF!</definedName>
    <definedName name="_HDD04" localSheetId="7">#REF!</definedName>
    <definedName name="_HDD04">#REF!</definedName>
    <definedName name="_HDD05" localSheetId="7">#REF!</definedName>
    <definedName name="_HDD05">#REF!</definedName>
    <definedName name="_HDD06" localSheetId="7">#REF!</definedName>
    <definedName name="_HDD06">#REF!</definedName>
    <definedName name="_HDD07" localSheetId="7">#REF!</definedName>
    <definedName name="_HDD07">#REF!</definedName>
    <definedName name="_HDD08" localSheetId="7">#REF!</definedName>
    <definedName name="_HDD08">#REF!</definedName>
    <definedName name="_HDD09" localSheetId="7">#REF!</definedName>
    <definedName name="_HDD09">#REF!</definedName>
    <definedName name="_HDD10" localSheetId="7">#REF!</definedName>
    <definedName name="_HDD10">#REF!</definedName>
    <definedName name="_HDD11" localSheetId="7">#REF!</definedName>
    <definedName name="_HDD11">#REF!</definedName>
    <definedName name="_HDD12" localSheetId="7">#REF!</definedName>
    <definedName name="_HDD12">#REF!</definedName>
    <definedName name="_HDD13" localSheetId="7">#REF!</definedName>
    <definedName name="_HDD13">#REF!</definedName>
    <definedName name="_HDD14" localSheetId="7">#REF!</definedName>
    <definedName name="_HDD14">#REF!</definedName>
    <definedName name="_HDD15" localSheetId="7">#REF!</definedName>
    <definedName name="_HDD15">#REF!</definedName>
    <definedName name="_htd32" localSheetId="3">Cast!$B$9:$G$108</definedName>
    <definedName name="_htd32">Cast!$B$9:$G$108</definedName>
    <definedName name="_PC01" localSheetId="7">#REF!</definedName>
    <definedName name="_PC01">#REF!</definedName>
    <definedName name="_PC02" localSheetId="7">#REF!</definedName>
    <definedName name="_PC02">#REF!</definedName>
    <definedName name="_PC03" localSheetId="7">#REF!</definedName>
    <definedName name="_PC03">#REF!</definedName>
    <definedName name="_PC04" localSheetId="7">#REF!</definedName>
    <definedName name="_PC04">#REF!</definedName>
    <definedName name="_PC05" localSheetId="7">#REF!</definedName>
    <definedName name="_PC05">#REF!</definedName>
    <definedName name="_PC06" localSheetId="7">#REF!</definedName>
    <definedName name="_PC06">#REF!</definedName>
    <definedName name="_PC07" localSheetId="7">#REF!</definedName>
    <definedName name="_PC07">#REF!</definedName>
    <definedName name="_PC08" localSheetId="7">#REF!</definedName>
    <definedName name="_PC08">#REF!</definedName>
    <definedName name="_PC09" localSheetId="7">#REF!</definedName>
    <definedName name="_PC09">#REF!</definedName>
    <definedName name="_PC10" localSheetId="7">#REF!</definedName>
    <definedName name="_PC10">#REF!</definedName>
    <definedName name="_PC11" localSheetId="7">#REF!</definedName>
    <definedName name="_PC11">#REF!</definedName>
    <definedName name="_PC12" localSheetId="7">#REF!</definedName>
    <definedName name="_PC12">#REF!</definedName>
    <definedName name="_PC13" localSheetId="7">#REF!</definedName>
    <definedName name="_PC13">#REF!</definedName>
    <definedName name="_PC14" localSheetId="7">#REF!</definedName>
    <definedName name="_PC14">#REF!</definedName>
    <definedName name="_PC15" localSheetId="7">#REF!</definedName>
    <definedName name="_PC15">#REF!</definedName>
    <definedName name="_RAM01" localSheetId="7">#REF!</definedName>
    <definedName name="_RAM01">#REF!</definedName>
    <definedName name="_RAM02" localSheetId="7">#REF!</definedName>
    <definedName name="_RAM02">#REF!</definedName>
    <definedName name="_RAM03" localSheetId="7">#REF!</definedName>
    <definedName name="_RAM03">#REF!</definedName>
    <definedName name="_RAM04" localSheetId="7">#REF!</definedName>
    <definedName name="_RAM04">#REF!</definedName>
    <definedName name="_RAM05" localSheetId="7">#REF!</definedName>
    <definedName name="_RAM05">#REF!</definedName>
    <definedName name="_RAM06" localSheetId="7">#REF!</definedName>
    <definedName name="_RAM06">#REF!</definedName>
    <definedName name="_RAM07" localSheetId="7">#REF!</definedName>
    <definedName name="_RAM07">#REF!</definedName>
    <definedName name="_RAM08" localSheetId="7">#REF!</definedName>
    <definedName name="_RAM08">#REF!</definedName>
    <definedName name="_RAM09" localSheetId="7">#REF!</definedName>
    <definedName name="_RAM09">#REF!</definedName>
    <definedName name="_RAM10" localSheetId="7">#REF!</definedName>
    <definedName name="_RAM10">#REF!</definedName>
    <definedName name="_RAM11" localSheetId="7">#REF!</definedName>
    <definedName name="_RAM11">#REF!</definedName>
    <definedName name="_RAM12" localSheetId="7">#REF!</definedName>
    <definedName name="_RAM12">#REF!</definedName>
    <definedName name="_RAM13" localSheetId="7">#REF!</definedName>
    <definedName name="_RAM13">#REF!</definedName>
    <definedName name="_RAM14" localSheetId="7">#REF!</definedName>
    <definedName name="_RAM14">#REF!</definedName>
    <definedName name="_RAM15" localSheetId="7">#REF!</definedName>
    <definedName name="_RAM15">#REF!</definedName>
    <definedName name="_TCP01" localSheetId="7">#REF!</definedName>
    <definedName name="_TCP01">#REF!</definedName>
    <definedName name="_TCP02" localSheetId="7">#REF!</definedName>
    <definedName name="_TCP02">#REF!</definedName>
    <definedName name="_TCP03" localSheetId="7">#REF!</definedName>
    <definedName name="_TCP03">#REF!</definedName>
    <definedName name="_TCP04" localSheetId="7">#REF!</definedName>
    <definedName name="_TCP04">#REF!</definedName>
    <definedName name="_TCP05" localSheetId="7">#REF!</definedName>
    <definedName name="_TCP05">#REF!</definedName>
    <definedName name="_TCP06" localSheetId="7">#REF!</definedName>
    <definedName name="_TCP06">#REF!</definedName>
    <definedName name="_TCP07" localSheetId="7">#REF!</definedName>
    <definedName name="_TCP07">#REF!</definedName>
    <definedName name="_TCP08" localSheetId="7">#REF!</definedName>
    <definedName name="_TCP08">#REF!</definedName>
    <definedName name="_TCP09" localSheetId="7">#REF!</definedName>
    <definedName name="_TCP09">#REF!</definedName>
    <definedName name="_TCP10" localSheetId="7">#REF!</definedName>
    <definedName name="_TCP10">#REF!</definedName>
    <definedName name="_TCP11" localSheetId="7">#REF!</definedName>
    <definedName name="_TCP11">#REF!</definedName>
    <definedName name="_TCP12" localSheetId="7">#REF!</definedName>
    <definedName name="_TCP12">#REF!</definedName>
    <definedName name="_TCP13" localSheetId="7">#REF!</definedName>
    <definedName name="_TCP13">#REF!</definedName>
    <definedName name="_TCP14" localSheetId="7">#REF!</definedName>
    <definedName name="_TCP14">#REF!</definedName>
    <definedName name="_TCP15" localSheetId="7">#REF!</definedName>
    <definedName name="_TCP15">#REF!</definedName>
    <definedName name="_TN01" localSheetId="7">#REF!</definedName>
    <definedName name="_TN01">#REF!</definedName>
    <definedName name="_TN02" localSheetId="7">#REF!</definedName>
    <definedName name="_TN02">#REF!</definedName>
    <definedName name="_TN03" localSheetId="7">#REF!</definedName>
    <definedName name="_TN03">#REF!</definedName>
    <definedName name="_TN04" localSheetId="7">#REF!</definedName>
    <definedName name="_TN04">#REF!</definedName>
    <definedName name="_TN05" localSheetId="7">#REF!</definedName>
    <definedName name="_TN05">#REF!</definedName>
    <definedName name="_TN06" localSheetId="7">#REF!</definedName>
    <definedName name="_TN06">#REF!</definedName>
    <definedName name="_TN07" localSheetId="7">#REF!</definedName>
    <definedName name="_TN07">#REF!</definedName>
    <definedName name="_TN08" localSheetId="7">#REF!</definedName>
    <definedName name="_TN08">#REF!</definedName>
    <definedName name="_TN09" localSheetId="7">#REF!</definedName>
    <definedName name="_TN09">#REF!</definedName>
    <definedName name="_TN10" localSheetId="7">#REF!</definedName>
    <definedName name="_TN10">#REF!</definedName>
    <definedName name="_TP01" localSheetId="7">#REF!</definedName>
    <definedName name="_TP01">#REF!</definedName>
    <definedName name="_TP02" localSheetId="7">#REF!</definedName>
    <definedName name="_TP02">#REF!</definedName>
    <definedName name="_TP03" localSheetId="7">#REF!</definedName>
    <definedName name="_TP03">#REF!</definedName>
    <definedName name="_TP04" localSheetId="7">#REF!</definedName>
    <definedName name="_TP04">#REF!</definedName>
    <definedName name="_TP05" localSheetId="7">#REF!</definedName>
    <definedName name="_TP05">#REF!</definedName>
    <definedName name="_TP06" localSheetId="7">#REF!</definedName>
    <definedName name="_TP06">#REF!</definedName>
    <definedName name="_TP07" localSheetId="7">#REF!</definedName>
    <definedName name="_TP07">#REF!</definedName>
    <definedName name="_TP08" localSheetId="7">#REF!</definedName>
    <definedName name="_TP08">#REF!</definedName>
    <definedName name="_TP09" localSheetId="7">#REF!</definedName>
    <definedName name="_TP09">#REF!</definedName>
    <definedName name="_TP10" localSheetId="7">#REF!</definedName>
    <definedName name="_TP10">#REF!</definedName>
    <definedName name="_TT01" localSheetId="7">#REF!</definedName>
    <definedName name="_TT01">#REF!</definedName>
    <definedName name="_TT02" localSheetId="7">#REF!</definedName>
    <definedName name="_TT02">#REF!</definedName>
    <definedName name="_TT03" localSheetId="7">#REF!</definedName>
    <definedName name="_TT03">#REF!</definedName>
    <definedName name="_TT04" localSheetId="7">#REF!</definedName>
    <definedName name="_TT04">#REF!</definedName>
    <definedName name="_TT05" localSheetId="7">#REF!</definedName>
    <definedName name="_TT05">#REF!</definedName>
    <definedName name="_TT06" localSheetId="7">#REF!</definedName>
    <definedName name="_TT06">#REF!</definedName>
    <definedName name="_TT07" localSheetId="7">#REF!</definedName>
    <definedName name="_TT07">#REF!</definedName>
    <definedName name="_TT08" localSheetId="7">#REF!</definedName>
    <definedName name="_TT08">#REF!</definedName>
    <definedName name="_TT09" localSheetId="7">#REF!</definedName>
    <definedName name="_TT09">#REF!</definedName>
    <definedName name="_TT10" localSheetId="7">#REF!</definedName>
    <definedName name="_TT10">#REF!</definedName>
    <definedName name="_TZ01" localSheetId="7">#REF!</definedName>
    <definedName name="_TZ01">#REF!</definedName>
    <definedName name="_TZ02" localSheetId="7">#REF!</definedName>
    <definedName name="_TZ02">#REF!</definedName>
    <definedName name="_TZ03" localSheetId="7">#REF!</definedName>
    <definedName name="_TZ03">#REF!</definedName>
    <definedName name="_TZ04" localSheetId="7">#REF!</definedName>
    <definedName name="_TZ04">#REF!</definedName>
    <definedName name="_TZ05" localSheetId="7">#REF!</definedName>
    <definedName name="_TZ05">#REF!</definedName>
    <definedName name="_TZ06" localSheetId="7">#REF!</definedName>
    <definedName name="_TZ06">#REF!</definedName>
    <definedName name="_TZ07" localSheetId="7">#REF!</definedName>
    <definedName name="_TZ07">#REF!</definedName>
    <definedName name="_TZ08" localSheetId="7">#REF!</definedName>
    <definedName name="_TZ08">#REF!</definedName>
    <definedName name="_TZ09" localSheetId="7">#REF!</definedName>
    <definedName name="_TZ09">#REF!</definedName>
    <definedName name="_TZ10" localSheetId="7">#REF!</definedName>
    <definedName name="_TZ10">#REF!</definedName>
    <definedName name="CPU00" localSheetId="7">#REF!</definedName>
    <definedName name="CPU00">#REF!</definedName>
    <definedName name="HD00" localSheetId="7">#REF!</definedName>
    <definedName name="HD00">#REF!</definedName>
    <definedName name="HDD00" localSheetId="7">#REF!</definedName>
    <definedName name="HDD00">#REF!</definedName>
    <definedName name="odjezd">'RC'!$B$14</definedName>
    <definedName name="PC00" localSheetId="7">#REF!</definedName>
    <definedName name="PC00">#REF!</definedName>
    <definedName name="prijezd">'RC'!$B$15</definedName>
    <definedName name="RAM00" localSheetId="7">#REF!</definedName>
    <definedName name="RAM00">#REF!</definedName>
    <definedName name="tabulkaMoje">Countifs!$B$6:$B$16</definedName>
    <definedName name="TCP00" localSheetId="7">#REF!</definedName>
    <definedName name="TCP00">#REF!</definedName>
  </definedNames>
  <calcPr calcId="145621"/>
  <pivotCaches>
    <pivotCache cacheId="0" r:id="rId25"/>
    <pivotCache cacheId="1" r:id="rId26"/>
    <pivotCache cacheId="2" r:id="rId27"/>
    <pivotCache cacheId="3" r:id="rId28"/>
    <pivotCache cacheId="4" r:id="rId29"/>
    <pivotCache cacheId="5" r:id="rId30"/>
    <pivotCache cacheId="6" r:id="rId31"/>
    <pivotCache cacheId="7" r:id="rId32"/>
    <pivotCache cacheId="8" r:id="rId33"/>
    <pivotCache cacheId="9" r:id="rId34"/>
    <pivotCache cacheId="10" r:id="rId35"/>
    <pivotCache cacheId="11" r:id="rId36"/>
  </pivotCaches>
</workbook>
</file>

<file path=xl/calcChain.xml><?xml version="1.0" encoding="utf-8"?>
<calcChain xmlns="http://schemas.openxmlformats.org/spreadsheetml/2006/main">
  <c r="H8" i="3" l="1"/>
  <c r="C4" i="36" l="1"/>
  <c r="C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3" i="36"/>
  <c r="B4" i="36"/>
  <c r="B5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3" i="36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5" i="25"/>
  <c r="I17" i="25"/>
  <c r="I16" i="25"/>
  <c r="G15" i="3"/>
  <c r="C4" i="33" l="1"/>
  <c r="C5" i="33"/>
  <c r="C6" i="33"/>
  <c r="C7" i="33"/>
  <c r="E23" i="32" l="1"/>
  <c r="C23" i="32"/>
  <c r="E21" i="32"/>
  <c r="D21" i="32"/>
  <c r="C19" i="32"/>
  <c r="C18" i="32"/>
  <c r="D16" i="32"/>
  <c r="C20" i="32" s="1"/>
  <c r="C22" i="32" l="1"/>
  <c r="D14" i="29" a="1"/>
  <c r="D14" i="29" s="1"/>
  <c r="A59" i="29"/>
  <c r="A61" i="29" s="1"/>
  <c r="D61" i="29" s="1"/>
  <c r="A58" i="29"/>
  <c r="A60" i="29" s="1"/>
  <c r="D60" i="29" s="1"/>
  <c r="D57" i="29"/>
  <c r="D56" i="29"/>
  <c r="E52" i="29"/>
  <c r="G51" i="29"/>
  <c r="E51" i="29"/>
  <c r="E50" i="29"/>
  <c r="D50" i="29"/>
  <c r="E49" i="29"/>
  <c r="D49" i="29"/>
  <c r="E48" i="29"/>
  <c r="D48" i="29"/>
  <c r="C45" i="29"/>
  <c r="A44" i="29"/>
  <c r="C44" i="29" s="1"/>
  <c r="A43" i="29"/>
  <c r="C43" i="29" s="1"/>
  <c r="C42" i="29"/>
  <c r="C41" i="29"/>
  <c r="C40" i="29"/>
  <c r="C39" i="29"/>
  <c r="C38" i="29"/>
  <c r="C37" i="29"/>
  <c r="C36" i="29"/>
  <c r="C33" i="29"/>
  <c r="C32" i="29"/>
  <c r="D24" i="29" a="1"/>
  <c r="D24" i="29" s="1"/>
  <c r="D5" i="29"/>
  <c r="D58" i="29" l="1"/>
  <c r="D59" i="29"/>
  <c r="E7" i="28"/>
  <c r="E8" i="28"/>
  <c r="E9" i="28"/>
  <c r="E10" i="28"/>
  <c r="E6" i="28"/>
  <c r="E17" i="28"/>
  <c r="E18" i="27" l="1"/>
  <c r="D18" i="27"/>
  <c r="C18" i="27"/>
  <c r="E17" i="27"/>
  <c r="D17" i="27"/>
  <c r="C17" i="27"/>
  <c r="E16" i="27"/>
  <c r="D16" i="27"/>
  <c r="C16" i="27"/>
  <c r="E15" i="27"/>
  <c r="D15" i="27"/>
  <c r="C15" i="27"/>
  <c r="E14" i="27"/>
  <c r="D14" i="27"/>
  <c r="C14" i="27"/>
  <c r="E13" i="27"/>
  <c r="D13" i="27"/>
  <c r="C13" i="27"/>
  <c r="E12" i="27"/>
  <c r="D12" i="27"/>
  <c r="C12" i="27"/>
  <c r="E11" i="27"/>
  <c r="D11" i="27"/>
  <c r="C11" i="27"/>
  <c r="E10" i="27"/>
  <c r="D10" i="27"/>
  <c r="C10" i="27"/>
  <c r="E9" i="27"/>
  <c r="D9" i="27"/>
  <c r="C9" i="27"/>
  <c r="E8" i="27"/>
  <c r="D8" i="27"/>
  <c r="C8" i="27"/>
  <c r="E7" i="27"/>
  <c r="D7" i="27"/>
  <c r="C7" i="27"/>
  <c r="E6" i="27"/>
  <c r="D6" i="27"/>
  <c r="C6" i="27"/>
  <c r="E5" i="27"/>
  <c r="D5" i="27"/>
  <c r="C5" i="27"/>
  <c r="D21" i="26" l="1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D6" i="26"/>
  <c r="D5" i="26"/>
  <c r="D4" i="26"/>
  <c r="D3" i="26"/>
  <c r="J34" i="23" l="1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T8" i="23"/>
  <c r="J8" i="23"/>
  <c r="T7" i="23"/>
  <c r="J7" i="23"/>
  <c r="T6" i="23"/>
  <c r="J6" i="23"/>
  <c r="J5" i="23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G31" i="21"/>
  <c r="F31" i="21"/>
  <c r="E31" i="21"/>
  <c r="B31" i="21"/>
  <c r="G30" i="21"/>
  <c r="F30" i="21"/>
  <c r="E30" i="21"/>
  <c r="B30" i="21"/>
  <c r="G29" i="21"/>
  <c r="F29" i="21"/>
  <c r="E29" i="21"/>
  <c r="B29" i="21"/>
  <c r="F23" i="21"/>
  <c r="B21" i="21"/>
  <c r="D26" i="21" s="1"/>
  <c r="E26" i="21" s="1"/>
  <c r="B16" i="21"/>
  <c r="G14" i="21"/>
  <c r="G12" i="21"/>
  <c r="B9" i="21"/>
  <c r="B11" i="21" s="1"/>
  <c r="E6" i="21"/>
  <c r="D6" i="21"/>
  <c r="B6" i="21"/>
  <c r="D25" i="21" l="1"/>
  <c r="D24" i="21"/>
  <c r="E24" i="21" s="1"/>
  <c r="F24" i="21" s="1"/>
  <c r="E25" i="21" l="1"/>
  <c r="F27" i="21" s="1"/>
  <c r="F25" i="21"/>
  <c r="J34" i="17" l="1"/>
  <c r="J33" i="17"/>
  <c r="J32" i="17"/>
  <c r="J31" i="17"/>
  <c r="J30" i="17"/>
  <c r="J29" i="17"/>
  <c r="J28" i="17"/>
  <c r="J27" i="17"/>
  <c r="J26" i="17"/>
  <c r="J25" i="17"/>
  <c r="J24" i="17"/>
  <c r="J23" i="17"/>
  <c r="J22" i="17"/>
  <c r="T21" i="17"/>
  <c r="J21" i="17"/>
  <c r="T20" i="17"/>
  <c r="J20" i="17"/>
  <c r="T19" i="17"/>
  <c r="J19" i="17"/>
  <c r="T18" i="17"/>
  <c r="J18" i="17"/>
  <c r="T17" i="17"/>
  <c r="J17" i="17"/>
  <c r="T16" i="17"/>
  <c r="R16" i="17"/>
  <c r="J16" i="17"/>
  <c r="T15" i="17"/>
  <c r="J15" i="17"/>
  <c r="T14" i="17"/>
  <c r="J14" i="17"/>
  <c r="T13" i="17"/>
  <c r="J13" i="17"/>
  <c r="T12" i="17"/>
  <c r="J12" i="17"/>
  <c r="T11" i="17"/>
  <c r="J11" i="17"/>
  <c r="T10" i="17"/>
  <c r="J10" i="17"/>
  <c r="T9" i="17"/>
  <c r="J9" i="17"/>
  <c r="T8" i="17"/>
  <c r="J8" i="17"/>
  <c r="T7" i="17"/>
  <c r="J7" i="17"/>
  <c r="T6" i="17"/>
  <c r="J6" i="17"/>
  <c r="J5" i="17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R6" i="17"/>
  <c r="R9" i="17"/>
  <c r="R7" i="17"/>
  <c r="R8" i="17"/>
  <c r="J34" i="12" l="1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B17" i="9" l="1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E600" i="8"/>
  <c r="E599" i="8"/>
  <c r="E598" i="8"/>
  <c r="E597" i="8"/>
  <c r="E596" i="8"/>
  <c r="E595" i="8"/>
  <c r="E594" i="8"/>
  <c r="E593" i="8"/>
  <c r="E592" i="8"/>
  <c r="E591" i="8"/>
  <c r="E590" i="8"/>
  <c r="E589" i="8"/>
  <c r="E588" i="8"/>
  <c r="E587" i="8"/>
  <c r="E586" i="8"/>
  <c r="E585" i="8"/>
  <c r="E584" i="8"/>
  <c r="E583" i="8"/>
  <c r="E582" i="8"/>
  <c r="E581" i="8"/>
  <c r="E580" i="8"/>
  <c r="E579" i="8"/>
  <c r="E578" i="8"/>
  <c r="E577" i="8"/>
  <c r="E576" i="8"/>
  <c r="E575" i="8"/>
  <c r="E574" i="8"/>
  <c r="E573" i="8"/>
  <c r="E572" i="8"/>
  <c r="E571" i="8"/>
  <c r="E570" i="8"/>
  <c r="E569" i="8"/>
  <c r="E568" i="8"/>
  <c r="E567" i="8"/>
  <c r="E566" i="8"/>
  <c r="E565" i="8"/>
  <c r="E564" i="8"/>
  <c r="E563" i="8"/>
  <c r="E562" i="8"/>
  <c r="E561" i="8"/>
  <c r="E560" i="8"/>
  <c r="E559" i="8"/>
  <c r="E558" i="8"/>
  <c r="E557" i="8"/>
  <c r="E556" i="8"/>
  <c r="E555" i="8"/>
  <c r="E554" i="8"/>
  <c r="E553" i="8"/>
  <c r="E552" i="8"/>
  <c r="E551" i="8"/>
  <c r="E550" i="8"/>
  <c r="E549" i="8"/>
  <c r="E548" i="8"/>
  <c r="E547" i="8"/>
  <c r="E546" i="8"/>
  <c r="E545" i="8"/>
  <c r="E544" i="8"/>
  <c r="E543" i="8"/>
  <c r="E542" i="8"/>
  <c r="E541" i="8"/>
  <c r="E540" i="8"/>
  <c r="E539" i="8"/>
  <c r="E538" i="8"/>
  <c r="E537" i="8"/>
  <c r="E536" i="8"/>
  <c r="E535" i="8"/>
  <c r="E534" i="8"/>
  <c r="E533" i="8"/>
  <c r="E532" i="8"/>
  <c r="E531" i="8"/>
  <c r="E530" i="8"/>
  <c r="E529" i="8"/>
  <c r="E528" i="8"/>
  <c r="E527" i="8"/>
  <c r="E526" i="8"/>
  <c r="E525" i="8"/>
  <c r="E524" i="8"/>
  <c r="E523" i="8"/>
  <c r="E522" i="8"/>
  <c r="E521" i="8"/>
  <c r="E520" i="8"/>
  <c r="E519" i="8"/>
  <c r="E518" i="8"/>
  <c r="E517" i="8"/>
  <c r="E516" i="8"/>
  <c r="E515" i="8"/>
  <c r="E514" i="8"/>
  <c r="E513" i="8"/>
  <c r="E512" i="8"/>
  <c r="E511" i="8"/>
  <c r="E510" i="8"/>
  <c r="E509" i="8"/>
  <c r="E508" i="8"/>
  <c r="E507" i="8"/>
  <c r="E506" i="8"/>
  <c r="E505" i="8"/>
  <c r="E504" i="8"/>
  <c r="E503" i="8"/>
  <c r="E502" i="8"/>
  <c r="E501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483" i="8"/>
  <c r="E482" i="8"/>
  <c r="E481" i="8"/>
  <c r="E480" i="8"/>
  <c r="E479" i="8"/>
  <c r="E478" i="8"/>
  <c r="E477" i="8"/>
  <c r="E476" i="8"/>
  <c r="E475" i="8"/>
  <c r="E474" i="8"/>
  <c r="E473" i="8"/>
  <c r="E472" i="8"/>
  <c r="E471" i="8"/>
  <c r="E470" i="8"/>
  <c r="E469" i="8"/>
  <c r="E468" i="8"/>
  <c r="E467" i="8"/>
  <c r="E466" i="8"/>
  <c r="E465" i="8"/>
  <c r="E464" i="8"/>
  <c r="E463" i="8"/>
  <c r="E462" i="8"/>
  <c r="E461" i="8"/>
  <c r="E460" i="8"/>
  <c r="E459" i="8"/>
  <c r="E458" i="8"/>
  <c r="E457" i="8"/>
  <c r="E456" i="8"/>
  <c r="E455" i="8"/>
  <c r="E454" i="8"/>
  <c r="E453" i="8"/>
  <c r="E452" i="8"/>
  <c r="E451" i="8"/>
  <c r="E450" i="8"/>
  <c r="E449" i="8"/>
  <c r="E448" i="8"/>
  <c r="E447" i="8"/>
  <c r="E446" i="8"/>
  <c r="E445" i="8"/>
  <c r="E444" i="8"/>
  <c r="E443" i="8"/>
  <c r="E442" i="8"/>
  <c r="E441" i="8"/>
  <c r="E440" i="8"/>
  <c r="E439" i="8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A9" i="7"/>
</calcChain>
</file>

<file path=xl/comments1.xml><?xml version="1.0" encoding="utf-8"?>
<comments xmlns="http://schemas.openxmlformats.org/spreadsheetml/2006/main">
  <authors>
    <author>Gymnázium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Vytvořte souhrny pro hodnotu dílů v jednotlivých skupinách 
</t>
        </r>
        <r>
          <rPr>
            <sz val="8"/>
            <color indexed="81"/>
            <rFont val="Tahoma"/>
            <family val="2"/>
            <charset val="238"/>
          </rPr>
          <t>- v prvním sloupci zadejte funkci Část pro určení skupiny z čísla výkresu
- v posledním sloupci zadejte vzorec pro výpořet celkové hodnoty dílců
- nastavte souhrny po skupinách s výpočtem celkové hodnoty dílů
- nastavte seskupení ostatních sloupců seznamu dle vzoru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Pavel</author>
  </authors>
  <commentList>
    <comment ref="D14" authorId="0">
      <text>
        <r>
          <rPr>
            <b/>
            <sz val="9"/>
            <color indexed="81"/>
            <rFont val="Tahoma"/>
            <family val="2"/>
            <charset val="238"/>
          </rPr>
          <t>Pavel:</t>
        </r>
        <r>
          <rPr>
            <sz val="9"/>
            <color indexed="81"/>
            <rFont val="Tahoma"/>
            <family val="2"/>
            <charset val="238"/>
          </rPr>
          <t xml:space="preserve">
=SUMA(DÉLKA(A14:A18)-DÉLKA(DOSADIT(A14:A18;"letenky";"")))/DÉLKA("letenky")</t>
        </r>
      </text>
    </comment>
    <comment ref="D24" authorId="0">
      <text>
        <r>
          <rPr>
            <b/>
            <sz val="9"/>
            <color indexed="81"/>
            <rFont val="Tahoma"/>
            <family val="2"/>
            <charset val="238"/>
          </rPr>
          <t>Pavel:</t>
        </r>
        <r>
          <rPr>
            <sz val="9"/>
            <color indexed="81"/>
            <rFont val="Tahoma"/>
            <family val="2"/>
            <charset val="238"/>
          </rPr>
          <t xml:space="preserve">
=SUMA(DÉLKA(A24:A28)-DÉLKA(DOSADIT(A24:A28;"e";"")))</t>
        </r>
      </text>
    </comment>
  </commentList>
</comments>
</file>

<file path=xl/comments3.xml><?xml version="1.0" encoding="utf-8"?>
<comments xmlns="http://schemas.openxmlformats.org/spreadsheetml/2006/main">
  <authors>
    <author>Spokojený uživatel aplikací MS Office</author>
  </authors>
  <commentList>
    <comment ref="E17" authorId="0">
      <text>
        <r>
          <rPr>
            <sz val="8"/>
            <color indexed="81"/>
            <rFont val="Tahoma"/>
            <family val="2"/>
            <charset val="238"/>
          </rPr>
          <t xml:space="preserve">tady je libovolny komentář k textu
</t>
        </r>
      </text>
    </comment>
  </commentList>
</comments>
</file>

<file path=xl/comments4.xml><?xml version="1.0" encoding="utf-8"?>
<comments xmlns="http://schemas.openxmlformats.org/spreadsheetml/2006/main">
  <authors>
    <author>Pavel</author>
  </authors>
  <commentList>
    <comment ref="C5" authorId="0">
      <text>
        <r>
          <rPr>
            <sz val="11"/>
            <color indexed="81"/>
            <rFont val="Tahoma"/>
            <family val="2"/>
            <charset val="238"/>
          </rPr>
          <t>=</t>
        </r>
        <r>
          <rPr>
            <b/>
            <sz val="11"/>
            <color indexed="81"/>
            <rFont val="Tahoma"/>
            <family val="2"/>
            <charset val="238"/>
          </rPr>
          <t>SVYHLEDAT</t>
        </r>
        <r>
          <rPr>
            <sz val="11"/>
            <color indexed="81"/>
            <rFont val="Tahoma"/>
            <family val="2"/>
            <charset val="238"/>
          </rPr>
          <t>(A5;$M$6:$N$6;2;NEPRAVDA)</t>
        </r>
      </text>
    </comment>
    <comment ref="D5" authorId="0">
      <text>
        <r>
          <rPr>
            <sz val="11"/>
            <color indexed="81"/>
            <rFont val="Tahoma"/>
            <family val="2"/>
            <charset val="238"/>
          </rPr>
          <t>=IFERROR(</t>
        </r>
        <r>
          <rPr>
            <b/>
            <sz val="11"/>
            <color indexed="81"/>
            <rFont val="Tahoma"/>
            <family val="2"/>
            <charset val="238"/>
          </rPr>
          <t>SVYHLEDAT</t>
        </r>
        <r>
          <rPr>
            <sz val="11"/>
            <color indexed="81"/>
            <rFont val="Tahoma"/>
            <family val="2"/>
            <charset val="238"/>
          </rPr>
          <t>(A5;$M$6:$N$6;2;NEPRAVDA);" ")</t>
        </r>
      </text>
    </comment>
    <comment ref="E5" authorId="0">
      <text>
        <r>
          <rPr>
            <b/>
            <sz val="11"/>
            <color indexed="81"/>
            <rFont val="Tahoma"/>
            <family val="2"/>
            <charset val="238"/>
          </rPr>
          <t>office.lasakovi.com:</t>
        </r>
        <r>
          <rPr>
            <sz val="11"/>
            <color indexed="81"/>
            <rFont val="Tahoma"/>
            <family val="2"/>
            <charset val="238"/>
          </rPr>
          <t xml:space="preserve">
=SVYHLEDAT(A5;$M$6:$N$6;2)</t>
        </r>
      </text>
    </comment>
  </commentList>
</comments>
</file>

<file path=xl/comments5.xml><?xml version="1.0" encoding="utf-8"?>
<comments xmlns="http://schemas.openxmlformats.org/spreadsheetml/2006/main">
  <authors>
    <author>Lasak Pavel</author>
  </authors>
  <commentList>
    <comment ref="T6" authorId="0">
      <text>
        <r>
          <rPr>
            <b/>
            <sz val="8"/>
            <color indexed="81"/>
            <rFont val="Tahoma"/>
            <family val="2"/>
            <charset val="238"/>
          </rPr>
          <t>Lasak Pavel: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Lasak Pavel</author>
  </authors>
  <commentList>
    <comment ref="T6" authorId="0">
      <text>
        <r>
          <rPr>
            <b/>
            <sz val="8"/>
            <color indexed="81"/>
            <rFont val="Tahoma"/>
            <family val="2"/>
            <charset val="238"/>
          </rPr>
          <t>Lasak Pavel: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zdeněk novotný</author>
  </authors>
  <commentList>
    <comment ref="A1" authorId="0">
      <text>
        <r>
          <rPr>
            <b/>
            <sz val="8"/>
            <color indexed="81"/>
            <rFont val="Tahoma"/>
            <family val="2"/>
            <charset val="238"/>
          </rPr>
          <t>Na základě předložené tabulky vytvořte kontingenční graf zobrazující počet osob v daném rodinném stavu v závislosti na formě vlastnictví užívaného bytu. Vytvořte kategorie pro muže a ženy. V grafu zobrazte pouze svobodné muže a vdovce.</t>
        </r>
      </text>
    </comment>
  </commentList>
</comments>
</file>

<file path=xl/sharedStrings.xml><?xml version="1.0" encoding="utf-8"?>
<sst xmlns="http://schemas.openxmlformats.org/spreadsheetml/2006/main" count="5224" uniqueCount="681">
  <si>
    <t>ÚKOL</t>
  </si>
  <si>
    <t>Počet výskytů v seznamu</t>
  </si>
  <si>
    <t>ROZPIS SLUŽEB</t>
  </si>
  <si>
    <t>odměna za 1 službu:</t>
  </si>
  <si>
    <t>Novák</t>
  </si>
  <si>
    <t>Koníčková</t>
  </si>
  <si>
    <t>jméno pracovníka</t>
  </si>
  <si>
    <t>počet služeb</t>
  </si>
  <si>
    <t>hrubá mzda</t>
  </si>
  <si>
    <t>Janata</t>
  </si>
  <si>
    <t xml:space="preserve">Syrová Leopolda </t>
  </si>
  <si>
    <t xml:space="preserve">Benešová Eva </t>
  </si>
  <si>
    <t xml:space="preserve">Ludvíková Leona </t>
  </si>
  <si>
    <t xml:space="preserve">Souček Jiří </t>
  </si>
  <si>
    <t>Nováková Naděžda</t>
  </si>
  <si>
    <t xml:space="preserve">Navrátil Miroslav </t>
  </si>
  <si>
    <t>Novák František</t>
  </si>
  <si>
    <t xml:space="preserve">Brožek Jindřich </t>
  </si>
  <si>
    <t xml:space="preserve">Trávníček Jaromír </t>
  </si>
  <si>
    <t xml:space="preserve">Matásek Jiří </t>
  </si>
  <si>
    <t xml:space="preserve">Tůmová Jana </t>
  </si>
  <si>
    <t>Havlíček Jan</t>
  </si>
  <si>
    <t xml:space="preserve">Beranová Petra </t>
  </si>
  <si>
    <t xml:space="preserve">Dítě Ladislav </t>
  </si>
  <si>
    <t xml:space="preserve">Koukol Milan </t>
  </si>
  <si>
    <t xml:space="preserve">Zaoral Martin </t>
  </si>
  <si>
    <t xml:space="preserve">Stará Jana </t>
  </si>
  <si>
    <t xml:space="preserve">Malá Hana </t>
  </si>
  <si>
    <t>Halas Daniel</t>
  </si>
  <si>
    <t>Peterka Jan</t>
  </si>
  <si>
    <t xml:space="preserve">Gumal Jan </t>
  </si>
  <si>
    <t xml:space="preserve">Beneš Kamil </t>
  </si>
  <si>
    <t xml:space="preserve">Hezoučký Petr </t>
  </si>
  <si>
    <t xml:space="preserve">Martínek Ivo </t>
  </si>
  <si>
    <t>Prodejce</t>
  </si>
  <si>
    <t>Pokročilé úpravy seznamu</t>
  </si>
  <si>
    <t>skupina</t>
  </si>
  <si>
    <t>Výkres</t>
  </si>
  <si>
    <t>Název</t>
  </si>
  <si>
    <t>Polotovar</t>
  </si>
  <si>
    <t>Materiál</t>
  </si>
  <si>
    <t>Cena</t>
  </si>
  <si>
    <t>Ks</t>
  </si>
  <si>
    <t>Hodnota</t>
  </si>
  <si>
    <t>BV 00-00</t>
  </si>
  <si>
    <t>BERANOVÁ ŠTÍPAČKA 100x100</t>
  </si>
  <si>
    <t>BV 01-00</t>
  </si>
  <si>
    <t>RÁM BV</t>
  </si>
  <si>
    <t>BV 01-01</t>
  </si>
  <si>
    <t>VEDENÍ BERANU</t>
  </si>
  <si>
    <t xml:space="preserve"> </t>
  </si>
  <si>
    <t>BV 01-01/1</t>
  </si>
  <si>
    <t>TUBUS</t>
  </si>
  <si>
    <t>TR 4HR 140x140x10-770</t>
  </si>
  <si>
    <t>BV 01-01/2</t>
  </si>
  <si>
    <t>ČELO</t>
  </si>
  <si>
    <t>P10-140-90</t>
  </si>
  <si>
    <t>BV 01-01/3</t>
  </si>
  <si>
    <t>PŘÍRUBA</t>
  </si>
  <si>
    <t>P10-100x50</t>
  </si>
  <si>
    <t>BV 01-01/4</t>
  </si>
  <si>
    <t>ŠROUB</t>
  </si>
  <si>
    <t>KR 10-40</t>
  </si>
  <si>
    <t>BV 01-02</t>
  </si>
  <si>
    <t>PROFIL BOČNÍ</t>
  </si>
  <si>
    <t>TR 4HR 100x50x5-1212</t>
  </si>
  <si>
    <t>BV 01-03</t>
  </si>
  <si>
    <t>PROFIL ZADNÍ</t>
  </si>
  <si>
    <t>TR 4HR 100x50x5-460</t>
  </si>
  <si>
    <t>BV 01-04</t>
  </si>
  <si>
    <t>PROFIL PŘEDNÍ</t>
  </si>
  <si>
    <t>TR 4HR 100x100x5-180</t>
  </si>
  <si>
    <t>BV 01-05</t>
  </si>
  <si>
    <t>VÝZTUHA STŘEDNÍ</t>
  </si>
  <si>
    <t>P10-437x100</t>
  </si>
  <si>
    <t>BV 01-06</t>
  </si>
  <si>
    <t>VÝZTUHA STOLU</t>
  </si>
  <si>
    <t>P10-200x175</t>
  </si>
  <si>
    <t>BV 01-07</t>
  </si>
  <si>
    <t>PATKA</t>
  </si>
  <si>
    <t>P10-102x100</t>
  </si>
  <si>
    <t>BV 01-08</t>
  </si>
  <si>
    <t>NOHA</t>
  </si>
  <si>
    <t>TR 4HR 100x50x5-255</t>
  </si>
  <si>
    <t>BV 01-09</t>
  </si>
  <si>
    <t>VÝZTUHA RÁMU</t>
  </si>
  <si>
    <t>P8-360x85</t>
  </si>
  <si>
    <t>BV 01-10</t>
  </si>
  <si>
    <t>MATICE</t>
  </si>
  <si>
    <t>P80-141x127</t>
  </si>
  <si>
    <t>BV 01-11</t>
  </si>
  <si>
    <t>VÍČKO</t>
  </si>
  <si>
    <t>P3-94x44</t>
  </si>
  <si>
    <t>BV 01-12</t>
  </si>
  <si>
    <t>VÝZTUHA BOČNÍ</t>
  </si>
  <si>
    <t>P5-250x250</t>
  </si>
  <si>
    <t>BV 01-13</t>
  </si>
  <si>
    <t>VÝZTUHA ZADNÍ</t>
  </si>
  <si>
    <t>P5-100x100</t>
  </si>
  <si>
    <t>BV 01-14</t>
  </si>
  <si>
    <t>ÚCHYT</t>
  </si>
  <si>
    <t>4HR 30x30-65</t>
  </si>
  <si>
    <t>BV 01-15</t>
  </si>
  <si>
    <t>P10-100x100</t>
  </si>
  <si>
    <t>BV 03-00</t>
  </si>
  <si>
    <t>NŮŽ STAVITELNÝ</t>
  </si>
  <si>
    <t>BV 03-01</t>
  </si>
  <si>
    <t>NOSIČ NOŽE</t>
  </si>
  <si>
    <t>BV 03-01/1</t>
  </si>
  <si>
    <t>ZÁKLAD</t>
  </si>
  <si>
    <t>P20-240x100</t>
  </si>
  <si>
    <t>BV 03-01/2</t>
  </si>
  <si>
    <t>BOK</t>
  </si>
  <si>
    <t>P15-100x45</t>
  </si>
  <si>
    <t>BV 03-01/3</t>
  </si>
  <si>
    <t>VEDENÍ</t>
  </si>
  <si>
    <t>P-140x120</t>
  </si>
  <si>
    <t>BV 03-01/4</t>
  </si>
  <si>
    <t>TROJÚHELNÍK</t>
  </si>
  <si>
    <t>P6-120x40</t>
  </si>
  <si>
    <t>BV 03-01/5</t>
  </si>
  <si>
    <t>ČEP</t>
  </si>
  <si>
    <t>KR 45-173</t>
  </si>
  <si>
    <t>BV 03-01/6</t>
  </si>
  <si>
    <t>KR 40-25</t>
  </si>
  <si>
    <t>BV 03-02</t>
  </si>
  <si>
    <t>BV 03-02/1</t>
  </si>
  <si>
    <t>PÁS 112</t>
  </si>
  <si>
    <t>P10-120x112</t>
  </si>
  <si>
    <t>BV 03-02/2</t>
  </si>
  <si>
    <t>P8-240x52</t>
  </si>
  <si>
    <t>BV 03-02/3</t>
  </si>
  <si>
    <t>NÁBOJ</t>
  </si>
  <si>
    <t>KR 40-47</t>
  </si>
  <si>
    <t>BV 03-02/4</t>
  </si>
  <si>
    <t>PÁS 192</t>
  </si>
  <si>
    <t>P10-192x120</t>
  </si>
  <si>
    <t>BV 03-03</t>
  </si>
  <si>
    <t>ŠROUB TR</t>
  </si>
  <si>
    <t>KR 85-193</t>
  </si>
  <si>
    <t>BV 03-04</t>
  </si>
  <si>
    <t>NŮŽ</t>
  </si>
  <si>
    <t>P12-100x80</t>
  </si>
  <si>
    <t>14220.7</t>
  </si>
  <si>
    <t>BV 03-05</t>
  </si>
  <si>
    <t>PŘÍLOŽKA</t>
  </si>
  <si>
    <t>P12-100x45</t>
  </si>
  <si>
    <t>BV 03-06</t>
  </si>
  <si>
    <t>PRSTEN</t>
  </si>
  <si>
    <t>KR 53-11</t>
  </si>
  <si>
    <t>BV 03-07</t>
  </si>
  <si>
    <t>PRYŽ</t>
  </si>
  <si>
    <t>PRYŽ PR 55-72</t>
  </si>
  <si>
    <t>50° Sh</t>
  </si>
  <si>
    <t>BV 04-00</t>
  </si>
  <si>
    <t>NŮŽ ÚDERNÝ</t>
  </si>
  <si>
    <t>BV 04-01</t>
  </si>
  <si>
    <t>DRŽÁK ÚDERNÝ</t>
  </si>
  <si>
    <t>BV 04-01/1</t>
  </si>
  <si>
    <t>ZÁKLADNA</t>
  </si>
  <si>
    <t>4HR 120x120-78</t>
  </si>
  <si>
    <t>BV 04-01/2</t>
  </si>
  <si>
    <t>BOK 1</t>
  </si>
  <si>
    <t>BV 04-02</t>
  </si>
  <si>
    <t>ZARÁŽKA</t>
  </si>
  <si>
    <t>P20-100x45</t>
  </si>
  <si>
    <t>BV 04-06</t>
  </si>
  <si>
    <t>PRUŽINA NOŽE</t>
  </si>
  <si>
    <t>PR.6,3-(1620)</t>
  </si>
  <si>
    <t>BV 05-00</t>
  </si>
  <si>
    <t>MEZIKUS</t>
  </si>
  <si>
    <t>BV 05-01</t>
  </si>
  <si>
    <t>PLÁŠŤ</t>
  </si>
  <si>
    <t>BV 05-01/1</t>
  </si>
  <si>
    <t>TR 4HR 120x120x6-150</t>
  </si>
  <si>
    <t>BV 05-01/2</t>
  </si>
  <si>
    <t>VODIČ</t>
  </si>
  <si>
    <t>P25-55x53</t>
  </si>
  <si>
    <t>BV 05-01/3</t>
  </si>
  <si>
    <t>P10-120x120</t>
  </si>
  <si>
    <t>BV 05-02</t>
  </si>
  <si>
    <t>VÍKO</t>
  </si>
  <si>
    <t>BV 05-02/2</t>
  </si>
  <si>
    <t>TRUBKA</t>
  </si>
  <si>
    <t>TR KR 70x5-50</t>
  </si>
  <si>
    <t>BV 05-03</t>
  </si>
  <si>
    <t>STŘED</t>
  </si>
  <si>
    <t>BV 05-03/1</t>
  </si>
  <si>
    <t>DESKA</t>
  </si>
  <si>
    <t>BV 05-03/2</t>
  </si>
  <si>
    <t>PROFIL</t>
  </si>
  <si>
    <t>TR 4HR 100x100x60</t>
  </si>
  <si>
    <t>BV 05-04</t>
  </si>
  <si>
    <t>KÁMEN</t>
  </si>
  <si>
    <t>4HR 50x50-73</t>
  </si>
  <si>
    <t>BV 05-05</t>
  </si>
  <si>
    <t>PRUŽINA MEZIKUSU</t>
  </si>
  <si>
    <t>PR.7,1-(1860)</t>
  </si>
  <si>
    <t>BV 06-00</t>
  </si>
  <si>
    <t>BERAN</t>
  </si>
  <si>
    <t>BV 06-01</t>
  </si>
  <si>
    <t>4HR 120x120-47</t>
  </si>
  <si>
    <t>BV 06-02</t>
  </si>
  <si>
    <t>TR 4HR 120x120x10-155</t>
  </si>
  <si>
    <t>BV 06-03</t>
  </si>
  <si>
    <t>VÁLEC</t>
  </si>
  <si>
    <t>KR 75-158</t>
  </si>
  <si>
    <t>BV 07-00</t>
  </si>
  <si>
    <t>SUVNÍK</t>
  </si>
  <si>
    <t>BV 07-01</t>
  </si>
  <si>
    <t>DNO</t>
  </si>
  <si>
    <t>P15-120x120</t>
  </si>
  <si>
    <t>BV 07-02</t>
  </si>
  <si>
    <t>TR 4HR 120x120x10-70</t>
  </si>
  <si>
    <t>BV 07-03</t>
  </si>
  <si>
    <t>TR KR 76x6-72</t>
  </si>
  <si>
    <t>BV 08-00</t>
  </si>
  <si>
    <t>ZÁPADKA</t>
  </si>
  <si>
    <t>BV 08-01</t>
  </si>
  <si>
    <t>BV 08-01/1</t>
  </si>
  <si>
    <t>OBD 50x50</t>
  </si>
  <si>
    <t>BV 08-01/2</t>
  </si>
  <si>
    <t>UCHO</t>
  </si>
  <si>
    <t>P12-70x25</t>
  </si>
  <si>
    <t>BV 08-02/1</t>
  </si>
  <si>
    <t>TYČ</t>
  </si>
  <si>
    <t>4HR 30x30-205</t>
  </si>
  <si>
    <t>BV 08-02/2</t>
  </si>
  <si>
    <t>ZOBÁK</t>
  </si>
  <si>
    <t>4HR 30x30-96</t>
  </si>
  <si>
    <t>BV 08-02/3</t>
  </si>
  <si>
    <t>DRŽÁK KLADKY</t>
  </si>
  <si>
    <t>4HR 30x30-54</t>
  </si>
  <si>
    <t>BV 08-02</t>
  </si>
  <si>
    <t>ZÁCHYT</t>
  </si>
  <si>
    <t>BV 08-03</t>
  </si>
  <si>
    <t>PRUŽINA ZÁPADKY</t>
  </si>
  <si>
    <t>PR.3,15-(1580)</t>
  </si>
  <si>
    <t>BV 08-05</t>
  </si>
  <si>
    <t>ČEP ZÁPADKY</t>
  </si>
  <si>
    <t>KR 12-67</t>
  </si>
  <si>
    <t>BV 08-06</t>
  </si>
  <si>
    <t>ČEP KLADKY</t>
  </si>
  <si>
    <t>KR 25-45</t>
  </si>
  <si>
    <t>BV 08-07</t>
  </si>
  <si>
    <t>POUZDRO</t>
  </si>
  <si>
    <t>TR 25-13</t>
  </si>
  <si>
    <t>BV 08-08</t>
  </si>
  <si>
    <t>DRŽÁK ZÁPADKY</t>
  </si>
  <si>
    <t>P25-115x51</t>
  </si>
  <si>
    <t>BV 09-00</t>
  </si>
  <si>
    <t>HNACÍ MECHANISMUS</t>
  </si>
  <si>
    <t>BV 09-01</t>
  </si>
  <si>
    <t>OJNICE - KOMPLET</t>
  </si>
  <si>
    <t>BV 09-01/1</t>
  </si>
  <si>
    <t>OJNICE - PÁLENÍ</t>
  </si>
  <si>
    <t>P30-465x135</t>
  </si>
  <si>
    <t>OJNICE - VRTÁNÍ</t>
  </si>
  <si>
    <t>BV 09-01/2</t>
  </si>
  <si>
    <t>KR 45-145</t>
  </si>
  <si>
    <t>BV 09-02</t>
  </si>
  <si>
    <t>KLIKA</t>
  </si>
  <si>
    <t>BV 09-02/1</t>
  </si>
  <si>
    <t>VYOSENÍ</t>
  </si>
  <si>
    <t>P30-185x85</t>
  </si>
  <si>
    <t>BV 09-02/2</t>
  </si>
  <si>
    <t>ČEP DUTÝ</t>
  </si>
  <si>
    <t>TR65-60</t>
  </si>
  <si>
    <t>BV 09-02/3</t>
  </si>
  <si>
    <t>KR 50-80</t>
  </si>
  <si>
    <t>BV 09-03</t>
  </si>
  <si>
    <t>DOMEK</t>
  </si>
  <si>
    <t>P25-TR.150</t>
  </si>
  <si>
    <t>BV 09-04</t>
  </si>
  <si>
    <t>OSA</t>
  </si>
  <si>
    <t>KR 45-288</t>
  </si>
  <si>
    <t>BV 09-05</t>
  </si>
  <si>
    <t>P12-PR 135</t>
  </si>
  <si>
    <t>BV 09-06</t>
  </si>
  <si>
    <t>P20-410x312</t>
  </si>
  <si>
    <t>BV 10-00</t>
  </si>
  <si>
    <t>ZADNÍ DESKA</t>
  </si>
  <si>
    <t>BV 10-01</t>
  </si>
  <si>
    <t>PLECH ZADNÍ</t>
  </si>
  <si>
    <t>P10-220x90</t>
  </si>
  <si>
    <t>BV 10-02</t>
  </si>
  <si>
    <t>KR.42-25</t>
  </si>
  <si>
    <t>BV 11-00</t>
  </si>
  <si>
    <t>BV 11-01</t>
  </si>
  <si>
    <t>TR 4HR 100x50x5-82</t>
  </si>
  <si>
    <t>BV 11-03</t>
  </si>
  <si>
    <t>BOTA</t>
  </si>
  <si>
    <t>P8-110x85</t>
  </si>
  <si>
    <t>BV 12-00</t>
  </si>
  <si>
    <t>BV 15-00</t>
  </si>
  <si>
    <t>PRUŽINA BERANU</t>
  </si>
  <si>
    <t>KR 10 - (6800)</t>
  </si>
  <si>
    <t xml:space="preserve">datum </t>
  </si>
  <si>
    <t>obchodník</t>
  </si>
  <si>
    <t>typ</t>
  </si>
  <si>
    <t>cena</t>
  </si>
  <si>
    <t>mesic</t>
  </si>
  <si>
    <t>Lada</t>
  </si>
  <si>
    <t>PC sestava</t>
  </si>
  <si>
    <t>Petr</t>
  </si>
  <si>
    <t>monitor</t>
  </si>
  <si>
    <t xml:space="preserve">Pavel </t>
  </si>
  <si>
    <t>notebook</t>
  </si>
  <si>
    <t>Součet z cena</t>
  </si>
  <si>
    <t xml:space="preserve">Zdeněk </t>
  </si>
  <si>
    <t>tiskárna</t>
  </si>
  <si>
    <t>Celkový součet</t>
  </si>
  <si>
    <t>Josef</t>
  </si>
  <si>
    <t>telefon</t>
  </si>
  <si>
    <t>Eva</t>
  </si>
  <si>
    <t>Marek</t>
  </si>
  <si>
    <t>kopírka</t>
  </si>
  <si>
    <t>Jana</t>
  </si>
  <si>
    <t>Jiří</t>
  </si>
  <si>
    <t>Mirek</t>
  </si>
  <si>
    <t>Zasedání 2012</t>
  </si>
  <si>
    <t>%</t>
  </si>
  <si>
    <t>+</t>
  </si>
  <si>
    <t>o</t>
  </si>
  <si>
    <t>Pavel</t>
  </si>
  <si>
    <t>Petra</t>
  </si>
  <si>
    <t>Anna</t>
  </si>
  <si>
    <t>Vojta</t>
  </si>
  <si>
    <t>Jakub</t>
  </si>
  <si>
    <t>Prezenční listina</t>
  </si>
  <si>
    <t>Jan</t>
  </si>
  <si>
    <t>Karel</t>
  </si>
  <si>
    <t>Viliam</t>
  </si>
  <si>
    <t>Zuzana</t>
  </si>
  <si>
    <t>Katka</t>
  </si>
  <si>
    <t>Milan</t>
  </si>
  <si>
    <t>Andrea</t>
  </si>
  <si>
    <t>Simona</t>
  </si>
  <si>
    <t>Jitka</t>
  </si>
  <si>
    <t>id</t>
  </si>
  <si>
    <t>pohlaví</t>
  </si>
  <si>
    <t>kuřák</t>
  </si>
  <si>
    <t>věk</t>
  </si>
  <si>
    <t>m</t>
  </si>
  <si>
    <t>a</t>
  </si>
  <si>
    <t>30-44</t>
  </si>
  <si>
    <t>18-29</t>
  </si>
  <si>
    <t>45-59</t>
  </si>
  <si>
    <t>60 a více</t>
  </si>
  <si>
    <t>n</t>
  </si>
  <si>
    <t>ž</t>
  </si>
  <si>
    <t>Počet z kuřák</t>
  </si>
  <si>
    <t>Popisky sloupců</t>
  </si>
  <si>
    <t>Popisky řádků</t>
  </si>
  <si>
    <t>Počet</t>
  </si>
  <si>
    <t>% celkem</t>
  </si>
  <si>
    <t>% z pohlaví</t>
  </si>
  <si>
    <t>m Celkem</t>
  </si>
  <si>
    <t>ž Celkem</t>
  </si>
  <si>
    <t>Celkem</t>
  </si>
  <si>
    <t>(Vše)</t>
  </si>
  <si>
    <t>Kontingenční tabulka</t>
  </si>
  <si>
    <t>http://office.lasakovi.com</t>
  </si>
  <si>
    <t>Prodejna</t>
  </si>
  <si>
    <t xml:space="preserve">Kategorie </t>
  </si>
  <si>
    <t xml:space="preserve">Produkt </t>
  </si>
  <si>
    <t>Datum</t>
  </si>
  <si>
    <t>Prodej</t>
  </si>
  <si>
    <t>Součet z Ks</t>
  </si>
  <si>
    <t>Součet z Cena</t>
  </si>
  <si>
    <t>Součet z Prodej</t>
  </si>
  <si>
    <t>Krno</t>
  </si>
  <si>
    <t>Fantomas</t>
  </si>
  <si>
    <t>Hokej</t>
  </si>
  <si>
    <t>Helma</t>
  </si>
  <si>
    <t>Horolezectví</t>
  </si>
  <si>
    <t>Superman</t>
  </si>
  <si>
    <t>Golf</t>
  </si>
  <si>
    <t>Hůl</t>
  </si>
  <si>
    <t>Karabina</t>
  </si>
  <si>
    <t>Rakosníček</t>
  </si>
  <si>
    <t>Míček</t>
  </si>
  <si>
    <t>Lano</t>
  </si>
  <si>
    <t>Bond James</t>
  </si>
  <si>
    <t>Chránče</t>
  </si>
  <si>
    <t>Osma</t>
  </si>
  <si>
    <t>Wolker Johny</t>
  </si>
  <si>
    <t>Boty</t>
  </si>
  <si>
    <t>Sedák</t>
  </si>
  <si>
    <t>Aladin</t>
  </si>
  <si>
    <t>PinkPong</t>
  </si>
  <si>
    <t>Lopta</t>
  </si>
  <si>
    <t>Skoba</t>
  </si>
  <si>
    <t>Bathman</t>
  </si>
  <si>
    <t>Pálka</t>
  </si>
  <si>
    <t>Spiderman</t>
  </si>
  <si>
    <t>Fotbal</t>
  </si>
  <si>
    <t>Kopačky</t>
  </si>
  <si>
    <t>Brusle</t>
  </si>
  <si>
    <t>Trenér</t>
  </si>
  <si>
    <t>Kopačák</t>
  </si>
  <si>
    <t>Puk</t>
  </si>
  <si>
    <t>Síť</t>
  </si>
  <si>
    <t>Kuželky</t>
  </si>
  <si>
    <t>Kuželka</t>
  </si>
  <si>
    <t>Míč</t>
  </si>
  <si>
    <t>Leštidlo</t>
  </si>
  <si>
    <t>Příručka</t>
  </si>
  <si>
    <t>Rozhočí</t>
  </si>
  <si>
    <t>Bagl</t>
  </si>
  <si>
    <t>Dres</t>
  </si>
  <si>
    <t>Chraniče</t>
  </si>
  <si>
    <t>Vstupenky</t>
  </si>
  <si>
    <t>Manuál</t>
  </si>
  <si>
    <t>Město, jméno, produky, ceny, prodeje jsou vymyšlené. Tabulka slouží k pochopení práce s kontingenční tabulkou.</t>
  </si>
  <si>
    <t>Takto krátka je záměrně, ať si jednoduše můžete ověřit, že prováděné výpočy jsou správně provedené</t>
  </si>
  <si>
    <t>(při tvorbě kontingenční tabulky jste neudělali chybu)</t>
  </si>
  <si>
    <t>Kontingencni tabulka - základy - řešení</t>
  </si>
  <si>
    <t>Jméno</t>
  </si>
  <si>
    <t>Pohlaví</t>
  </si>
  <si>
    <t>Kuřák</t>
  </si>
  <si>
    <t>Počet z Jméno</t>
  </si>
  <si>
    <t>Alžběta</t>
  </si>
  <si>
    <t>žena</t>
  </si>
  <si>
    <t>NE</t>
  </si>
  <si>
    <t>ANO</t>
  </si>
  <si>
    <t>Běta</t>
  </si>
  <si>
    <t>muž</t>
  </si>
  <si>
    <t>Cecilie</t>
  </si>
  <si>
    <t>Dana</t>
  </si>
  <si>
    <t>Emil</t>
  </si>
  <si>
    <t>Franta</t>
  </si>
  <si>
    <t>Gustav</t>
  </si>
  <si>
    <t>Honza</t>
  </si>
  <si>
    <t>Chris</t>
  </si>
  <si>
    <t>Ivana</t>
  </si>
  <si>
    <t>Kamila</t>
  </si>
  <si>
    <t>Luboš</t>
  </si>
  <si>
    <t>Nina</t>
  </si>
  <si>
    <t>Olga</t>
  </si>
  <si>
    <t>Qvido</t>
  </si>
  <si>
    <t>Radka</t>
  </si>
  <si>
    <t>Timur</t>
  </si>
  <si>
    <t>Udo</t>
  </si>
  <si>
    <t>Vladimír</t>
  </si>
  <si>
    <t>Wanda</t>
  </si>
  <si>
    <t>Zdeněk</t>
  </si>
  <si>
    <t>Kontingenční tabulka - zdrojová data</t>
  </si>
  <si>
    <t>Hodnoty</t>
  </si>
  <si>
    <t>Brno</t>
  </si>
  <si>
    <t>Převod rodného čísla na datum</t>
  </si>
  <si>
    <t>rodné číslo</t>
  </si>
  <si>
    <t>datum narozeni</t>
  </si>
  <si>
    <t>020417/6115</t>
  </si>
  <si>
    <t>735326/4730</t>
  </si>
  <si>
    <t>125615/470</t>
  </si>
  <si>
    <t>pocet znaku za lomitkem</t>
  </si>
  <si>
    <t>rok</t>
  </si>
  <si>
    <t>den</t>
  </si>
  <si>
    <t>zkracene</t>
  </si>
  <si>
    <t>Excel jako kalendář</t>
  </si>
  <si>
    <t>Splatnost vkladu
uloženého dne</t>
  </si>
  <si>
    <t xml:space="preserve">na </t>
  </si>
  <si>
    <t>dní</t>
  </si>
  <si>
    <t>nebo též</t>
  </si>
  <si>
    <t>je do dne</t>
  </si>
  <si>
    <t>Vklad</t>
  </si>
  <si>
    <t>Dnešní datum</t>
  </si>
  <si>
    <t>Datum vkladu</t>
  </si>
  <si>
    <t>Nástup na dovolenou</t>
  </si>
  <si>
    <t>Datum splatnosti</t>
  </si>
  <si>
    <t>Do dovolené zbývá dní</t>
  </si>
  <si>
    <t>Úroková 
sazba</t>
  </si>
  <si>
    <t>Úroky k
dnešnímu dni</t>
  </si>
  <si>
    <t>Ostrava - Svinov</t>
  </si>
  <si>
    <t>Už splaceno?</t>
  </si>
  <si>
    <t>Praha hl.n.</t>
  </si>
  <si>
    <t>Doba jízdy</t>
  </si>
  <si>
    <t>Toto je komentář</t>
  </si>
  <si>
    <t>1</t>
  </si>
  <si>
    <t>2</t>
  </si>
  <si>
    <t>3</t>
  </si>
  <si>
    <t>4</t>
  </si>
  <si>
    <t>5</t>
  </si>
  <si>
    <t>6</t>
  </si>
  <si>
    <t>Kontingenční tabulka - řešení seskupování</t>
  </si>
  <si>
    <t>1.2.2013 - 7.2.2013</t>
  </si>
  <si>
    <t>8.2.2013 - 14.2.2013</t>
  </si>
  <si>
    <t>15.2.2013 - 21.2.2013</t>
  </si>
  <si>
    <t>22.2.2013 - 28.2.2013</t>
  </si>
  <si>
    <t>1.3.2013 - 7.3.2013</t>
  </si>
  <si>
    <t>8.3.2013 - 11.3.2013</t>
  </si>
  <si>
    <t>Součet z Nákup</t>
  </si>
  <si>
    <t>Součet z Zisk</t>
  </si>
  <si>
    <t>jméno</t>
  </si>
  <si>
    <t>rodinný stav</t>
  </si>
  <si>
    <t>vlastník bytu</t>
  </si>
  <si>
    <t>počet členů ve spol.domácnosti</t>
  </si>
  <si>
    <t>vdaná-ženatý</t>
  </si>
  <si>
    <t>osoba</t>
  </si>
  <si>
    <t>svobodná(ý)</t>
  </si>
  <si>
    <t>stát</t>
  </si>
  <si>
    <t>vdova(ec)</t>
  </si>
  <si>
    <t>družstvo</t>
  </si>
  <si>
    <t>rozvedená(ý)</t>
  </si>
  <si>
    <t>svobodná(ý) Celkem</t>
  </si>
  <si>
    <t>vdova(ec) Celkem</t>
  </si>
  <si>
    <t>počet</t>
  </si>
  <si>
    <t>www.vyuka-excelu.cz</t>
  </si>
  <si>
    <t>Seznam prodejů:</t>
  </si>
  <si>
    <t>Ceník:</t>
  </si>
  <si>
    <t>Datum prodeje</t>
  </si>
  <si>
    <t>Název zboží</t>
  </si>
  <si>
    <t>Cena za kus</t>
  </si>
  <si>
    <t>Cena/ks</t>
  </si>
  <si>
    <t>čokoláda</t>
  </si>
  <si>
    <t>lízátka</t>
  </si>
  <si>
    <t>oplatka</t>
  </si>
  <si>
    <t>tyčinky</t>
  </si>
  <si>
    <t>žvýkačky</t>
  </si>
  <si>
    <t>www.excelentnitriky.com</t>
  </si>
  <si>
    <t>Zboží</t>
  </si>
  <si>
    <t>Typ zboží</t>
  </si>
  <si>
    <t>Cena před slevou</t>
  </si>
  <si>
    <t>Cena po slevě</t>
  </si>
  <si>
    <t>Druh zboží</t>
  </si>
  <si>
    <t>Sleva</t>
  </si>
  <si>
    <t>Lízátko č. 1</t>
  </si>
  <si>
    <t>Lízátko</t>
  </si>
  <si>
    <t>Super lízátko</t>
  </si>
  <si>
    <t>Čokoláda</t>
  </si>
  <si>
    <t>Lízátko č. 2</t>
  </si>
  <si>
    <t>Oplatka</t>
  </si>
  <si>
    <t>Minilízátko</t>
  </si>
  <si>
    <t>Lízátko č. 8</t>
  </si>
  <si>
    <t>Lízátko č. 3</t>
  </si>
  <si>
    <t>Ultramegalízátko</t>
  </si>
  <si>
    <t>Čokoláda c</t>
  </si>
  <si>
    <t>Bílá čokoláda</t>
  </si>
  <si>
    <t>Mléčná čokoláda</t>
  </si>
  <si>
    <t>Oplatka 1</t>
  </si>
  <si>
    <t>Lízátko č. 4</t>
  </si>
  <si>
    <t>Lízátko č. 6</t>
  </si>
  <si>
    <t>Lízátko č. 7</t>
  </si>
  <si>
    <t>Lízátko č. 5</t>
  </si>
  <si>
    <t>Čokoláda a</t>
  </si>
  <si>
    <t>Oplatka 111</t>
  </si>
  <si>
    <t>Čokoláda b</t>
  </si>
  <si>
    <t>Oplatka 11</t>
  </si>
  <si>
    <t>http://www.excelentnitriky.com/2013/09/figl-s-kombinaci-funkci-index-match.html</t>
  </si>
  <si>
    <t>SVYHLEDAT VVYHLEDAT</t>
  </si>
  <si>
    <t>text</t>
  </si>
  <si>
    <t>Pomocná tabulka 1</t>
  </si>
  <si>
    <t>jiny text</t>
  </si>
  <si>
    <t>Zvolené datum</t>
  </si>
  <si>
    <t>abcd</t>
  </si>
  <si>
    <t>pokus</t>
  </si>
  <si>
    <t>ddd</t>
  </si>
  <si>
    <t>eee</t>
  </si>
  <si>
    <t>fff</t>
  </si>
  <si>
    <t>ggg</t>
  </si>
  <si>
    <t>hhh</t>
  </si>
  <si>
    <t>iii</t>
  </si>
  <si>
    <t>jjj</t>
  </si>
  <si>
    <t>kkk</t>
  </si>
  <si>
    <t>lll</t>
  </si>
  <si>
    <t>mmm</t>
  </si>
  <si>
    <t>hmotnost kg od</t>
  </si>
  <si>
    <t>cena Kč</t>
  </si>
  <si>
    <t>Hmotnost nákladu kg</t>
  </si>
  <si>
    <t>Vypočtená cena v Kč</t>
  </si>
  <si>
    <t>Nutno počítat od SVYHLEDAT najde nejbližší nižší číslo pro 300,5 najde 200 Kg z tabulky</t>
  </si>
  <si>
    <r>
      <rPr>
        <b/>
        <sz val="11"/>
        <color theme="1"/>
        <rFont val="Calibri"/>
        <family val="2"/>
        <charset val="238"/>
        <scheme val="minor"/>
      </rPr>
      <t>Poznámka</t>
    </r>
    <r>
      <rPr>
        <sz val="10"/>
        <rFont val="Arial CE"/>
        <charset val="238"/>
      </rPr>
      <t>: Jde o vymyšlené ceny fiktivní přepravy z bodu A do bodu B.</t>
    </r>
  </si>
  <si>
    <t>Textové funkce - praktické příklady</t>
  </si>
  <si>
    <t>Počet písmen ve slově</t>
  </si>
  <si>
    <t>nejnekulaťoulinkatější</t>
  </si>
  <si>
    <t>=DÉLKA(A5)-DÉLKA(DOSADIT(A5;"e";""))</t>
  </si>
  <si>
    <t>Počet hledaných slov v oblasti</t>
  </si>
  <si>
    <t>letenky</t>
  </si>
  <si>
    <t>levné letenky</t>
  </si>
  <si>
    <t>! Zadávat jako maticový vzorec!</t>
  </si>
  <si>
    <t>letenky zdarma</t>
  </si>
  <si>
    <t>Shift + Ctrl + Enter</t>
  </si>
  <si>
    <t>letenky chorvatsko</t>
  </si>
  <si>
    <t>letenky balonem</t>
  </si>
  <si>
    <t>Počet písmen v oblasti</t>
  </si>
  <si>
    <t>Doplnit znak na určené místo v buňce</t>
  </si>
  <si>
    <t>=NAHRADIT(A34;7;0;"/")</t>
  </si>
  <si>
    <t>Doplnit +420 do telefonu</t>
  </si>
  <si>
    <t>+420777222333</t>
  </si>
  <si>
    <t>Rozdělení jména</t>
  </si>
  <si>
    <t>Jan Vopršálek</t>
  </si>
  <si>
    <t>Pat Mat</t>
  </si>
  <si>
    <t>Ing. Prof. Mat Pat</t>
  </si>
  <si>
    <t>Patek Matt</t>
  </si>
  <si>
    <t>Textová hodnota na číslo</t>
  </si>
  <si>
    <t>777222333</t>
  </si>
  <si>
    <t>+244587</t>
  </si>
  <si>
    <t>=ZLEVA(A58;3)*1</t>
  </si>
  <si>
    <t>=HODNOTA(ZLEVA(A60;3))</t>
  </si>
  <si>
    <t>Pavel Lasák 2013</t>
  </si>
  <si>
    <t>http://office.lasakovi.com/excel/funkce/ms-excel-funkce-textove/</t>
  </si>
  <si>
    <t>stránka</t>
  </si>
  <si>
    <t>měsíc</t>
  </si>
  <si>
    <t>/mesicnik0909.pdf</t>
  </si>
  <si>
    <t>/</t>
  </si>
  <si>
    <t>/mesicnik0905.pdf</t>
  </si>
  <si>
    <t>/mesicnik0906.pdf</t>
  </si>
  <si>
    <t>/mesicnik0910.pdf</t>
  </si>
  <si>
    <t>/informatikon0905.pdf</t>
  </si>
  <si>
    <t>/informatikon0904.pdf</t>
  </si>
  <si>
    <t>/informatikon0903.pdf</t>
  </si>
  <si>
    <t>/informatikon0902.pdf</t>
  </si>
  <si>
    <t>/informatikon0901.pdf</t>
  </si>
  <si>
    <t>/mesicnik0911.pdf</t>
  </si>
  <si>
    <t>/mesicnik0912.pdf</t>
  </si>
  <si>
    <t>/mesicnik1001.pdf</t>
  </si>
  <si>
    <t>/mesicnik1003.pdf</t>
  </si>
  <si>
    <t>/mesicnik1002.pdf</t>
  </si>
  <si>
    <t>/informatikon1006.pdf</t>
  </si>
  <si>
    <t>/mesicnik1004.pdf</t>
  </si>
  <si>
    <t>/mesicnik1006.pdf</t>
  </si>
  <si>
    <t>/informatikon1007.pdf</t>
  </si>
  <si>
    <t>/informatikon1008.pdf</t>
  </si>
  <si>
    <t>/mesicnik1005.pdf</t>
  </si>
  <si>
    <t>/mesicnik1009.pdf</t>
  </si>
  <si>
    <t>/mesicnik1010.pdf</t>
  </si>
  <si>
    <t>/informatikon1009.pdf</t>
  </si>
  <si>
    <t>Součet z počet</t>
  </si>
  <si>
    <t>COUNTIF</t>
  </si>
  <si>
    <t>Číslo</t>
  </si>
  <si>
    <t>Text</t>
  </si>
  <si>
    <t>Částka</t>
  </si>
  <si>
    <t>Čas</t>
  </si>
  <si>
    <t>Koruna</t>
  </si>
  <si>
    <t>Korunka</t>
  </si>
  <si>
    <t>Koruna stromu</t>
  </si>
  <si>
    <t>3.1.2013</t>
  </si>
  <si>
    <t>Královská koruna</t>
  </si>
  <si>
    <t>Desetikoruna</t>
  </si>
  <si>
    <t>Stokoruna</t>
  </si>
  <si>
    <t>Stovky</t>
  </si>
  <si>
    <t>Stovka</t>
  </si>
  <si>
    <t>Stovku</t>
  </si>
  <si>
    <t>Stovečku</t>
  </si>
  <si>
    <t>Stovečky</t>
  </si>
  <si>
    <t>Stov*</t>
  </si>
  <si>
    <t>Stovk?</t>
  </si>
  <si>
    <t>datum</t>
  </si>
  <si>
    <t>datum jinde uvedene</t>
  </si>
  <si>
    <t>prumer</t>
  </si>
  <si>
    <t>Znamky</t>
  </si>
  <si>
    <t>Jmeno</t>
  </si>
  <si>
    <t>Body</t>
  </si>
  <si>
    <t>Ivan</t>
  </si>
  <si>
    <t>Hodnoceni</t>
  </si>
  <si>
    <t>Minimum z Cena</t>
  </si>
  <si>
    <t>predajca</t>
  </si>
  <si>
    <t>AAA</t>
  </si>
  <si>
    <t>ABB</t>
  </si>
  <si>
    <t>výrobky</t>
  </si>
  <si>
    <t>stůl</t>
  </si>
  <si>
    <t>skříň</t>
  </si>
  <si>
    <t>botník</t>
  </si>
  <si>
    <t>pc stůl</t>
  </si>
  <si>
    <t>kuchyň</t>
  </si>
  <si>
    <t>židle</t>
  </si>
  <si>
    <t>CCC</t>
  </si>
  <si>
    <t>Minimum z cena</t>
  </si>
  <si>
    <t>Celkem Minimum z cena</t>
  </si>
  <si>
    <t>Celkem Součet z Pole1</t>
  </si>
  <si>
    <t>Součet z Pole1</t>
  </si>
  <si>
    <t>NANUK</t>
  </si>
  <si>
    <t>SIRUP</t>
  </si>
  <si>
    <t>TYČINKA</t>
  </si>
  <si>
    <t>produkt</t>
  </si>
  <si>
    <t>nanuk</t>
  </si>
  <si>
    <t>sirup</t>
  </si>
  <si>
    <t>tyčinka</t>
  </si>
  <si>
    <t>vvyhledat</t>
  </si>
  <si>
    <t>svyhledat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</si>
</sst>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d/m;@"/>
    <numFmt numFmtId="165" formatCode="d/m/yy"/>
    <numFmt numFmtId="166" formatCode="_-* #,##0\ &quot;Kč&quot;_-;\-* #,##0\ &quot;Kč&quot;_-;_-* &quot;-&quot;??\ &quot;Kč&quot;_-;_-@_-"/>
    <numFmt numFmtId="167" formatCode="#,##0.00\ &quot;Kč&quot;"/>
    <numFmt numFmtId="168" formatCode="mmmm\ yyyy"/>
  </numFmts>
  <fonts count="5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color indexed="10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62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 CE"/>
      <charset val="238"/>
    </font>
    <font>
      <u/>
      <sz val="10"/>
      <color indexed="36"/>
      <name val="Arial CE"/>
      <charset val="238"/>
    </font>
    <font>
      <b/>
      <sz val="10"/>
      <color indexed="9"/>
      <name val="Arial CE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8"/>
      <color theme="0" tint="-4.9989318521683403E-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  <font>
      <b/>
      <sz val="22"/>
      <color theme="7" tint="0.79998168889431442"/>
      <name val="Calibri"/>
      <family val="2"/>
      <charset val="238"/>
      <scheme val="minor"/>
    </font>
    <font>
      <b/>
      <sz val="18"/>
      <color theme="0" tint="-4.9989318521683403E-2"/>
      <name val="Calibri"/>
      <family val="2"/>
      <charset val="238"/>
      <scheme val="minor"/>
    </font>
    <font>
      <b/>
      <sz val="22"/>
      <name val="Arial CE"/>
      <charset val="238"/>
    </font>
    <font>
      <b/>
      <sz val="12"/>
      <name val="Arial CE"/>
      <charset val="238"/>
    </font>
    <font>
      <b/>
      <sz val="18"/>
      <name val="Arial CE"/>
      <charset val="238"/>
    </font>
    <font>
      <b/>
      <sz val="10"/>
      <color indexed="10"/>
      <name val="Arial"/>
      <family val="2"/>
    </font>
    <font>
      <b/>
      <sz val="8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theme="10"/>
      <name val="Arial"/>
      <family val="2"/>
    </font>
    <font>
      <b/>
      <sz val="12"/>
      <name val="Arial CE"/>
      <family val="2"/>
      <charset val="238"/>
    </font>
    <font>
      <b/>
      <sz val="22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20"/>
      <color theme="0" tint="-4.9989318521683403E-2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0" tint="-4.9989318521683403E-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Unicode MS"/>
      <family val="2"/>
      <charset val="238"/>
    </font>
    <font>
      <u/>
      <sz val="10"/>
      <color indexed="12"/>
      <name val="Arial Unicode MS"/>
      <family val="2"/>
      <charset val="238"/>
    </font>
    <font>
      <b/>
      <sz val="10"/>
      <name val="Arial Unicode MS"/>
      <family val="2"/>
      <charset val="238"/>
    </font>
    <font>
      <b/>
      <sz val="16"/>
      <color theme="0" tint="-4.9989318521683403E-2"/>
      <name val="Calibri"/>
      <family val="2"/>
      <charset val="238"/>
      <scheme val="minor"/>
    </font>
    <font>
      <sz val="10"/>
      <color theme="1"/>
      <name val="Arial Unicode MS"/>
      <family val="2"/>
      <charset val="238"/>
    </font>
    <font>
      <b/>
      <sz val="11"/>
      <name val="Arial CE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" fillId="0" borderId="0"/>
  </cellStyleXfs>
  <cellXfs count="236">
    <xf numFmtId="0" fontId="0" fillId="0" borderId="0" xfId="0"/>
    <xf numFmtId="0" fontId="6" fillId="0" borderId="0" xfId="0" applyFont="1" applyAlignment="1">
      <alignment vertical="center"/>
    </xf>
    <xf numFmtId="0" fontId="0" fillId="0" borderId="0" xfId="0" applyNumberFormat="1"/>
    <xf numFmtId="0" fontId="6" fillId="0" borderId="0" xfId="3" applyFont="1" applyAlignment="1">
      <alignment vertical="center"/>
    </xf>
    <xf numFmtId="164" fontId="10" fillId="0" borderId="0" xfId="3" applyNumberFormat="1" applyAlignment="1">
      <alignment horizontal="right" vertical="center"/>
    </xf>
    <xf numFmtId="0" fontId="10" fillId="0" borderId="0" xfId="3" applyAlignment="1">
      <alignment vertical="center"/>
    </xf>
    <xf numFmtId="0" fontId="10" fillId="0" borderId="0" xfId="3"/>
    <xf numFmtId="6" fontId="12" fillId="0" borderId="0" xfId="3" applyNumberFormat="1" applyFont="1"/>
    <xf numFmtId="164" fontId="10" fillId="0" borderId="0" xfId="3" applyNumberFormat="1" applyAlignment="1">
      <alignment horizontal="right"/>
    </xf>
    <xf numFmtId="0" fontId="13" fillId="0" borderId="0" xfId="3" applyFont="1" applyFill="1"/>
    <xf numFmtId="0" fontId="13" fillId="4" borderId="8" xfId="3" applyFont="1" applyFill="1" applyBorder="1"/>
    <xf numFmtId="0" fontId="13" fillId="4" borderId="9" xfId="3" applyFont="1" applyFill="1" applyBorder="1"/>
    <xf numFmtId="0" fontId="13" fillId="4" borderId="10" xfId="3" applyFont="1" applyFill="1" applyBorder="1"/>
    <xf numFmtId="0" fontId="10" fillId="0" borderId="0" xfId="3" applyFill="1" applyBorder="1" applyAlignment="1">
      <alignment horizontal="center"/>
    </xf>
    <xf numFmtId="6" fontId="10" fillId="0" borderId="12" xfId="3" applyNumberFormat="1" applyBorder="1"/>
    <xf numFmtId="0" fontId="10" fillId="0" borderId="14" xfId="3" applyFill="1" applyBorder="1" applyAlignment="1">
      <alignment horizontal="center"/>
    </xf>
    <xf numFmtId="6" fontId="10" fillId="0" borderId="15" xfId="3" applyNumberFormat="1" applyBorder="1"/>
    <xf numFmtId="0" fontId="0" fillId="0" borderId="0" xfId="0" applyAlignment="1">
      <alignment vertical="center"/>
    </xf>
    <xf numFmtId="14" fontId="0" fillId="0" borderId="0" xfId="0" applyNumberFormat="1"/>
    <xf numFmtId="20" fontId="0" fillId="0" borderId="0" xfId="0" applyNumberFormat="1"/>
    <xf numFmtId="0" fontId="0" fillId="0" borderId="0" xfId="0" applyNumberFormat="1" applyAlignment="1">
      <alignment horizontal="center"/>
    </xf>
    <xf numFmtId="0" fontId="7" fillId="2" borderId="0" xfId="0" applyNumberFormat="1" applyFont="1" applyFill="1" applyAlignment="1">
      <alignment horizontal="center" vertical="center"/>
    </xf>
    <xf numFmtId="3" fontId="0" fillId="0" borderId="0" xfId="0" applyNumberFormat="1"/>
    <xf numFmtId="0" fontId="16" fillId="4" borderId="0" xfId="0" applyFont="1" applyFill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NumberFormat="1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Border="1"/>
    <xf numFmtId="0" fontId="0" fillId="0" borderId="23" xfId="0" applyNumberFormat="1" applyBorder="1"/>
    <xf numFmtId="0" fontId="0" fillId="0" borderId="24" xfId="0" applyNumberFormat="1" applyBorder="1"/>
    <xf numFmtId="0" fontId="0" fillId="0" borderId="25" xfId="0" applyNumberFormat="1" applyBorder="1"/>
    <xf numFmtId="0" fontId="18" fillId="0" borderId="5" xfId="6" applyFont="1" applyFill="1" applyBorder="1" applyAlignment="1">
      <alignment horizontal="center"/>
    </xf>
    <xf numFmtId="0" fontId="18" fillId="0" borderId="6" xfId="6" applyFont="1" applyFill="1" applyBorder="1" applyAlignment="1">
      <alignment horizontal="center"/>
    </xf>
    <xf numFmtId="0" fontId="17" fillId="0" borderId="0" xfId="6" applyBorder="1"/>
    <xf numFmtId="0" fontId="19" fillId="0" borderId="15" xfId="6" applyFont="1" applyBorder="1"/>
    <xf numFmtId="0" fontId="18" fillId="5" borderId="26" xfId="6" applyFont="1" applyFill="1" applyBorder="1" applyAlignment="1">
      <alignment horizontal="center"/>
    </xf>
    <xf numFmtId="0" fontId="18" fillId="5" borderId="27" xfId="6" applyFont="1" applyFill="1" applyBorder="1" applyAlignment="1">
      <alignment horizontal="center" vertical="top" wrapText="1"/>
    </xf>
    <xf numFmtId="0" fontId="18" fillId="5" borderId="28" xfId="6" applyFont="1" applyFill="1" applyBorder="1" applyAlignment="1">
      <alignment horizontal="center" vertical="top" wrapText="1"/>
    </xf>
    <xf numFmtId="9" fontId="20" fillId="5" borderId="29" xfId="7" applyFont="1" applyFill="1" applyBorder="1" applyAlignment="1">
      <alignment vertical="top"/>
    </xf>
    <xf numFmtId="9" fontId="20" fillId="6" borderId="30" xfId="7" applyFont="1" applyFill="1" applyBorder="1" applyAlignment="1">
      <alignment vertical="top"/>
    </xf>
    <xf numFmtId="0" fontId="18" fillId="0" borderId="30" xfId="6" applyFont="1" applyFill="1" applyBorder="1" applyAlignment="1">
      <alignment horizontal="center"/>
    </xf>
    <xf numFmtId="0" fontId="18" fillId="0" borderId="31" xfId="6" applyFont="1" applyFill="1" applyBorder="1" applyAlignment="1">
      <alignment horizontal="center"/>
    </xf>
    <xf numFmtId="0" fontId="17" fillId="0" borderId="0" xfId="6"/>
    <xf numFmtId="9" fontId="20" fillId="5" borderId="32" xfId="7" applyFont="1" applyFill="1" applyBorder="1" applyAlignment="1">
      <alignment vertical="top"/>
    </xf>
    <xf numFmtId="9" fontId="20" fillId="6" borderId="33" xfId="7" applyFont="1" applyFill="1" applyBorder="1" applyAlignment="1">
      <alignment vertical="top"/>
    </xf>
    <xf numFmtId="0" fontId="18" fillId="0" borderId="33" xfId="6" applyFont="1" applyFill="1" applyBorder="1" applyAlignment="1">
      <alignment horizontal="center"/>
    </xf>
    <xf numFmtId="0" fontId="18" fillId="0" borderId="34" xfId="6" applyFont="1" applyFill="1" applyBorder="1" applyAlignment="1">
      <alignment horizontal="center"/>
    </xf>
    <xf numFmtId="9" fontId="20" fillId="5" borderId="35" xfId="7" applyFont="1" applyFill="1" applyBorder="1" applyAlignment="1">
      <alignment vertical="top"/>
    </xf>
    <xf numFmtId="9" fontId="20" fillId="6" borderId="36" xfId="7" applyFont="1" applyFill="1" applyBorder="1" applyAlignment="1">
      <alignment vertical="top"/>
    </xf>
    <xf numFmtId="0" fontId="18" fillId="0" borderId="36" xfId="6" applyFont="1" applyFill="1" applyBorder="1" applyAlignment="1">
      <alignment horizontal="center"/>
    </xf>
    <xf numFmtId="0" fontId="18" fillId="0" borderId="37" xfId="6" applyFont="1" applyFill="1" applyBorder="1" applyAlignment="1">
      <alignment horizontal="center"/>
    </xf>
    <xf numFmtId="0" fontId="17" fillId="0" borderId="0" xfId="6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16" xfId="0" pivotButton="1" applyBorder="1"/>
    <xf numFmtId="0" fontId="0" fillId="0" borderId="25" xfId="0" pivotButton="1" applyBorder="1"/>
    <xf numFmtId="0" fontId="0" fillId="0" borderId="25" xfId="0" applyBorder="1"/>
    <xf numFmtId="0" fontId="0" fillId="0" borderId="38" xfId="0" applyBorder="1"/>
    <xf numFmtId="0" fontId="23" fillId="7" borderId="39" xfId="0" applyFont="1" applyFill="1" applyBorder="1" applyAlignment="1">
      <alignment vertical="center"/>
    </xf>
    <xf numFmtId="0" fontId="23" fillId="7" borderId="40" xfId="0" applyFont="1" applyFill="1" applyBorder="1" applyAlignment="1">
      <alignment vertical="center"/>
    </xf>
    <xf numFmtId="0" fontId="23" fillId="7" borderId="41" xfId="0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3" fontId="0" fillId="0" borderId="3" xfId="0" applyNumberFormat="1" applyFill="1" applyBorder="1" applyAlignment="1">
      <alignment vertical="center"/>
    </xf>
    <xf numFmtId="0" fontId="0" fillId="8" borderId="43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14" fontId="0" fillId="8" borderId="2" xfId="0" applyNumberFormat="1" applyFill="1" applyBorder="1" applyAlignment="1">
      <alignment vertical="center"/>
    </xf>
    <xf numFmtId="3" fontId="0" fillId="8" borderId="4" xfId="0" applyNumberFormat="1" applyFill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vertical="center"/>
    </xf>
    <xf numFmtId="14" fontId="0" fillId="0" borderId="2" xfId="0" applyNumberForma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8" borderId="44" xfId="0" applyFill="1" applyBorder="1" applyAlignment="1">
      <alignment vertical="center"/>
    </xf>
    <xf numFmtId="0" fontId="0" fillId="8" borderId="45" xfId="0" applyFill="1" applyBorder="1" applyAlignment="1">
      <alignment vertical="center"/>
    </xf>
    <xf numFmtId="14" fontId="0" fillId="8" borderId="45" xfId="0" applyNumberFormat="1" applyFill="1" applyBorder="1" applyAlignment="1">
      <alignment vertical="center"/>
    </xf>
    <xf numFmtId="3" fontId="0" fillId="8" borderId="46" xfId="0" applyNumberFormat="1" applyFill="1" applyBorder="1" applyAlignment="1">
      <alignment vertical="center"/>
    </xf>
    <xf numFmtId="0" fontId="0" fillId="0" borderId="0" xfId="0" applyAlignment="1">
      <alignment horizontal="left" indent="2"/>
    </xf>
    <xf numFmtId="0" fontId="26" fillId="10" borderId="0" xfId="0" applyFont="1" applyFill="1"/>
    <xf numFmtId="0" fontId="0" fillId="10" borderId="0" xfId="0" applyFill="1"/>
    <xf numFmtId="0" fontId="14" fillId="10" borderId="0" xfId="0" applyFont="1" applyFill="1"/>
    <xf numFmtId="14" fontId="27" fillId="10" borderId="0" xfId="0" applyNumberFormat="1" applyFont="1" applyFill="1"/>
    <xf numFmtId="0" fontId="2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wrapText="1"/>
    </xf>
    <xf numFmtId="165" fontId="0" fillId="0" borderId="0" xfId="0" applyNumberFormat="1"/>
    <xf numFmtId="166" fontId="0" fillId="0" borderId="0" xfId="1" applyNumberFormat="1" applyFont="1"/>
    <xf numFmtId="14" fontId="0" fillId="0" borderId="47" xfId="0" applyNumberFormat="1" applyBorder="1"/>
    <xf numFmtId="9" fontId="0" fillId="0" borderId="47" xfId="2" applyFont="1" applyBorder="1"/>
    <xf numFmtId="0" fontId="0" fillId="3" borderId="0" xfId="0" applyFill="1" applyAlignment="1">
      <alignment horizontal="center"/>
    </xf>
    <xf numFmtId="20" fontId="0" fillId="0" borderId="7" xfId="0" applyNumberFormat="1" applyBorder="1"/>
    <xf numFmtId="14" fontId="0" fillId="0" borderId="16" xfId="0" applyNumberFormat="1" applyBorder="1"/>
    <xf numFmtId="14" fontId="0" fillId="0" borderId="19" xfId="0" applyNumberFormat="1" applyBorder="1"/>
    <xf numFmtId="14" fontId="0" fillId="0" borderId="20" xfId="0" applyNumberFormat="1" applyBorder="1"/>
    <xf numFmtId="14" fontId="0" fillId="0" borderId="0" xfId="0" applyNumberFormat="1" applyAlignment="1">
      <alignment horizontal="left"/>
    </xf>
    <xf numFmtId="0" fontId="29" fillId="0" borderId="0" xfId="6" applyFont="1"/>
    <xf numFmtId="0" fontId="17" fillId="0" borderId="0" xfId="6" applyFont="1"/>
    <xf numFmtId="0" fontId="30" fillId="0" borderId="0" xfId="6" applyFont="1" applyBorder="1" applyAlignment="1">
      <alignment horizontal="center" vertical="center"/>
    </xf>
    <xf numFmtId="0" fontId="30" fillId="0" borderId="0" xfId="6" applyFont="1" applyFill="1" applyBorder="1" applyAlignment="1">
      <alignment horizontal="center" vertical="center"/>
    </xf>
    <xf numFmtId="0" fontId="30" fillId="0" borderId="0" xfId="6" applyFont="1" applyFill="1" applyBorder="1" applyAlignment="1">
      <alignment horizontal="center" vertical="center" wrapText="1"/>
    </xf>
    <xf numFmtId="0" fontId="17" fillId="0" borderId="0" xfId="6" applyFont="1" applyBorder="1"/>
    <xf numFmtId="0" fontId="17" fillId="0" borderId="0" xfId="6" applyBorder="1" applyAlignment="1">
      <alignment horizontal="center"/>
    </xf>
    <xf numFmtId="0" fontId="33" fillId="0" borderId="0" xfId="10"/>
    <xf numFmtId="0" fontId="34" fillId="0" borderId="0" xfId="3" applyFont="1"/>
    <xf numFmtId="167" fontId="10" fillId="2" borderId="48" xfId="3" applyNumberFormat="1" applyFill="1" applyBorder="1" applyAlignment="1">
      <alignment horizontal="center" vertical="center" wrapText="1"/>
    </xf>
    <xf numFmtId="167" fontId="10" fillId="2" borderId="49" xfId="3" applyNumberFormat="1" applyFill="1" applyBorder="1" applyAlignment="1">
      <alignment horizontal="center" vertical="center" wrapText="1"/>
    </xf>
    <xf numFmtId="167" fontId="10" fillId="0" borderId="0" xfId="3" applyNumberFormat="1" applyAlignment="1">
      <alignment horizontal="center" vertical="center" wrapText="1"/>
    </xf>
    <xf numFmtId="0" fontId="10" fillId="11" borderId="8" xfId="3" applyFill="1" applyBorder="1"/>
    <xf numFmtId="0" fontId="10" fillId="11" borderId="10" xfId="3" applyFill="1" applyBorder="1"/>
    <xf numFmtId="14" fontId="10" fillId="0" borderId="11" xfId="3" applyNumberFormat="1" applyBorder="1"/>
    <xf numFmtId="0" fontId="10" fillId="0" borderId="0" xfId="3" applyBorder="1"/>
    <xf numFmtId="0" fontId="10" fillId="0" borderId="0" xfId="3" applyFont="1"/>
    <xf numFmtId="0" fontId="10" fillId="0" borderId="11" xfId="3" applyBorder="1"/>
    <xf numFmtId="166" fontId="0" fillId="0" borderId="12" xfId="11" applyNumberFormat="1" applyFont="1" applyBorder="1"/>
    <xf numFmtId="0" fontId="10" fillId="11" borderId="50" xfId="3" applyFill="1" applyBorder="1"/>
    <xf numFmtId="0" fontId="10" fillId="0" borderId="27" xfId="3" applyBorder="1"/>
    <xf numFmtId="0" fontId="10" fillId="0" borderId="28" xfId="3" applyBorder="1"/>
    <xf numFmtId="0" fontId="10" fillId="11" borderId="51" xfId="3" applyFill="1" applyBorder="1"/>
    <xf numFmtId="166" fontId="0" fillId="0" borderId="52" xfId="11" applyNumberFormat="1" applyFont="1" applyBorder="1"/>
    <xf numFmtId="166" fontId="0" fillId="0" borderId="53" xfId="11" applyNumberFormat="1" applyFont="1" applyBorder="1"/>
    <xf numFmtId="0" fontId="10" fillId="0" borderId="13" xfId="3" applyBorder="1"/>
    <xf numFmtId="166" fontId="0" fillId="0" borderId="15" xfId="11" applyNumberFormat="1" applyFont="1" applyBorder="1"/>
    <xf numFmtId="14" fontId="10" fillId="0" borderId="13" xfId="3" applyNumberFormat="1" applyBorder="1"/>
    <xf numFmtId="0" fontId="10" fillId="0" borderId="14" xfId="3" applyBorder="1"/>
    <xf numFmtId="0" fontId="22" fillId="0" borderId="0" xfId="9"/>
    <xf numFmtId="0" fontId="2" fillId="0" borderId="0" xfId="12"/>
    <xf numFmtId="166" fontId="0" fillId="0" borderId="0" xfId="13" applyNumberFormat="1" applyFont="1"/>
    <xf numFmtId="44" fontId="2" fillId="12" borderId="0" xfId="12" applyNumberFormat="1" applyFill="1"/>
    <xf numFmtId="9" fontId="2" fillId="0" borderId="0" xfId="12" applyNumberFormat="1"/>
    <xf numFmtId="44" fontId="2" fillId="0" borderId="0" xfId="12" applyNumberFormat="1" applyFill="1"/>
    <xf numFmtId="14" fontId="2" fillId="0" borderId="0" xfId="12" applyNumberFormat="1"/>
    <xf numFmtId="0" fontId="2" fillId="10" borderId="0" xfId="12" applyFill="1"/>
    <xf numFmtId="0" fontId="4" fillId="14" borderId="0" xfId="12" applyFont="1" applyFill="1"/>
    <xf numFmtId="0" fontId="2" fillId="14" borderId="0" xfId="12" applyFill="1"/>
    <xf numFmtId="14" fontId="2" fillId="14" borderId="0" xfId="12" applyNumberFormat="1" applyFill="1"/>
    <xf numFmtId="0" fontId="2" fillId="0" borderId="0" xfId="12" applyFill="1"/>
    <xf numFmtId="0" fontId="32" fillId="0" borderId="0" xfId="12" applyFont="1" applyFill="1"/>
    <xf numFmtId="0" fontId="4" fillId="0" borderId="0" xfId="12" applyFont="1"/>
    <xf numFmtId="0" fontId="36" fillId="0" borderId="0" xfId="12" applyFont="1" applyFill="1" applyBorder="1"/>
    <xf numFmtId="0" fontId="2" fillId="0" borderId="0" xfId="12" applyFill="1" applyBorder="1"/>
    <xf numFmtId="0" fontId="4" fillId="0" borderId="0" xfId="12" applyFont="1" applyFill="1" applyBorder="1"/>
    <xf numFmtId="0" fontId="32" fillId="0" borderId="0" xfId="12" applyFont="1" applyFill="1" applyBorder="1" applyAlignment="1">
      <alignment horizontal="center"/>
    </xf>
    <xf numFmtId="3" fontId="2" fillId="0" borderId="0" xfId="12" applyNumberFormat="1"/>
    <xf numFmtId="0" fontId="2" fillId="5" borderId="0" xfId="12" applyFill="1"/>
    <xf numFmtId="0" fontId="43" fillId="0" borderId="0" xfId="12" quotePrefix="1" applyFont="1"/>
    <xf numFmtId="0" fontId="42" fillId="0" borderId="0" xfId="12" applyFont="1"/>
    <xf numFmtId="0" fontId="2" fillId="0" borderId="0" xfId="12" quotePrefix="1"/>
    <xf numFmtId="0" fontId="31" fillId="0" borderId="0" xfId="12" applyFont="1"/>
    <xf numFmtId="3" fontId="2" fillId="0" borderId="0" xfId="12" quotePrefix="1" applyNumberFormat="1"/>
    <xf numFmtId="0" fontId="43" fillId="0" borderId="0" xfId="12" applyFont="1"/>
    <xf numFmtId="0" fontId="10" fillId="0" borderId="16" xfId="3" applyBorder="1"/>
    <xf numFmtId="0" fontId="10" fillId="0" borderId="17" xfId="3" applyBorder="1"/>
    <xf numFmtId="0" fontId="10" fillId="0" borderId="18" xfId="3" applyBorder="1"/>
    <xf numFmtId="168" fontId="10" fillId="0" borderId="16" xfId="3" applyNumberFormat="1" applyBorder="1"/>
    <xf numFmtId="168" fontId="10" fillId="0" borderId="19" xfId="3" applyNumberFormat="1" applyBorder="1"/>
    <xf numFmtId="168" fontId="10" fillId="0" borderId="20" xfId="3" applyNumberFormat="1" applyBorder="1"/>
    <xf numFmtId="0" fontId="10" fillId="0" borderId="16" xfId="3" applyNumberFormat="1" applyBorder="1"/>
    <xf numFmtId="0" fontId="10" fillId="0" borderId="19" xfId="3" applyNumberFormat="1" applyBorder="1"/>
    <xf numFmtId="0" fontId="10" fillId="0" borderId="20" xfId="3" applyNumberFormat="1" applyBorder="1"/>
    <xf numFmtId="0" fontId="10" fillId="0" borderId="21" xfId="3" applyBorder="1"/>
    <xf numFmtId="0" fontId="10" fillId="0" borderId="21" xfId="3" applyNumberFormat="1" applyBorder="1"/>
    <xf numFmtId="0" fontId="10" fillId="0" borderId="0" xfId="3" applyNumberFormat="1"/>
    <xf numFmtId="0" fontId="10" fillId="0" borderId="22" xfId="3" applyNumberFormat="1" applyBorder="1"/>
    <xf numFmtId="0" fontId="10" fillId="0" borderId="23" xfId="3" applyBorder="1"/>
    <xf numFmtId="0" fontId="10" fillId="0" borderId="23" xfId="3" applyNumberFormat="1" applyBorder="1"/>
    <xf numFmtId="0" fontId="10" fillId="0" borderId="24" xfId="3" applyNumberFormat="1" applyBorder="1"/>
    <xf numFmtId="0" fontId="10" fillId="0" borderId="25" xfId="3" applyNumberFormat="1" applyBorder="1"/>
    <xf numFmtId="0" fontId="48" fillId="0" borderId="0" xfId="3" applyFont="1"/>
    <xf numFmtId="0" fontId="49" fillId="0" borderId="54" xfId="14" applyFont="1" applyBorder="1" applyAlignment="1" applyProtection="1">
      <alignment horizontal="left"/>
    </xf>
    <xf numFmtId="168" fontId="48" fillId="0" borderId="0" xfId="3" applyNumberFormat="1" applyFont="1"/>
    <xf numFmtId="0" fontId="49" fillId="0" borderId="55" xfId="14" applyFont="1" applyBorder="1" applyAlignment="1" applyProtection="1">
      <alignment horizontal="left"/>
    </xf>
    <xf numFmtId="0" fontId="50" fillId="0" borderId="0" xfId="3" applyFont="1"/>
    <xf numFmtId="0" fontId="49" fillId="0" borderId="0" xfId="14" applyFont="1" applyAlignment="1" applyProtection="1"/>
    <xf numFmtId="0" fontId="50" fillId="0" borderId="54" xfId="3" applyFont="1" applyBorder="1" applyAlignment="1">
      <alignment horizontal="center" wrapText="1"/>
    </xf>
    <xf numFmtId="0" fontId="50" fillId="0" borderId="54" xfId="3" applyFont="1" applyBorder="1" applyAlignment="1">
      <alignment horizontal="right" wrapText="1"/>
    </xf>
    <xf numFmtId="0" fontId="50" fillId="0" borderId="55" xfId="3" applyFont="1" applyBorder="1" applyAlignment="1">
      <alignment horizontal="right" wrapText="1"/>
    </xf>
    <xf numFmtId="0" fontId="1" fillId="0" borderId="0" xfId="16"/>
    <xf numFmtId="0" fontId="4" fillId="5" borderId="56" xfId="16" applyFont="1" applyFill="1" applyBorder="1"/>
    <xf numFmtId="0" fontId="42" fillId="5" borderId="56" xfId="16" applyFont="1" applyFill="1" applyBorder="1"/>
    <xf numFmtId="0" fontId="42" fillId="0" borderId="0" xfId="16" applyFont="1"/>
    <xf numFmtId="0" fontId="1" fillId="0" borderId="56" xfId="16" applyBorder="1" applyAlignment="1">
      <alignment horizontal="center"/>
    </xf>
    <xf numFmtId="0" fontId="1" fillId="0" borderId="56" xfId="16" applyFill="1" applyBorder="1"/>
    <xf numFmtId="14" fontId="1" fillId="0" borderId="56" xfId="16" applyNumberFormat="1" applyFill="1" applyBorder="1" applyAlignment="1">
      <alignment horizontal="center"/>
    </xf>
    <xf numFmtId="0" fontId="1" fillId="0" borderId="56" xfId="16" applyBorder="1"/>
    <xf numFmtId="20" fontId="1" fillId="0" borderId="56" xfId="16" applyNumberFormat="1" applyBorder="1"/>
    <xf numFmtId="0" fontId="1" fillId="0" borderId="0" xfId="16" applyFill="1" applyBorder="1"/>
    <xf numFmtId="0" fontId="1" fillId="0" borderId="56" xfId="16" applyBorder="1" applyAlignment="1">
      <alignment vertical="center"/>
    </xf>
    <xf numFmtId="0" fontId="1" fillId="0" borderId="0" xfId="16" applyBorder="1"/>
    <xf numFmtId="0" fontId="52" fillId="0" borderId="0" xfId="16" applyFont="1"/>
    <xf numFmtId="14" fontId="1" fillId="0" borderId="0" xfId="16" applyNumberFormat="1"/>
    <xf numFmtId="0" fontId="0" fillId="0" borderId="56" xfId="0" applyBorder="1"/>
    <xf numFmtId="0" fontId="0" fillId="0" borderId="0" xfId="0" applyBorder="1"/>
    <xf numFmtId="0" fontId="14" fillId="0" borderId="50" xfId="0" applyFont="1" applyBorder="1"/>
    <xf numFmtId="0" fontId="0" fillId="0" borderId="27" xfId="0" applyBorder="1"/>
    <xf numFmtId="0" fontId="0" fillId="0" borderId="28" xfId="0" applyBorder="1"/>
    <xf numFmtId="0" fontId="14" fillId="0" borderId="58" xfId="0" applyFont="1" applyBorder="1"/>
    <xf numFmtId="0" fontId="0" fillId="0" borderId="59" xfId="0" applyBorder="1"/>
    <xf numFmtId="0" fontId="14" fillId="0" borderId="51" xfId="0" applyFont="1" applyBorder="1"/>
    <xf numFmtId="0" fontId="0" fillId="0" borderId="52" xfId="0" applyBorder="1"/>
    <xf numFmtId="0" fontId="0" fillId="0" borderId="53" xfId="0" applyBorder="1"/>
    <xf numFmtId="0" fontId="53" fillId="0" borderId="57" xfId="0" applyFont="1" applyBorder="1"/>
    <xf numFmtId="164" fontId="11" fillId="0" borderId="0" xfId="3" applyNumberFormat="1" applyFont="1" applyAlignment="1">
      <alignment horizontal="center"/>
    </xf>
    <xf numFmtId="0" fontId="12" fillId="0" borderId="11" xfId="3" applyFont="1" applyFill="1" applyBorder="1" applyAlignment="1">
      <alignment horizontal="left"/>
    </xf>
    <xf numFmtId="0" fontId="12" fillId="0" borderId="0" xfId="3" applyFont="1" applyFill="1" applyBorder="1" applyAlignment="1">
      <alignment horizontal="left"/>
    </xf>
    <xf numFmtId="0" fontId="12" fillId="0" borderId="13" xfId="3" applyFont="1" applyFill="1" applyBorder="1" applyAlignment="1">
      <alignment horizontal="left"/>
    </xf>
    <xf numFmtId="0" fontId="12" fillId="0" borderId="14" xfId="3" applyFont="1" applyFill="1" applyBorder="1" applyAlignment="1">
      <alignment horizontal="left"/>
    </xf>
    <xf numFmtId="0" fontId="51" fillId="18" borderId="0" xfId="16" applyFont="1" applyFill="1" applyAlignment="1">
      <alignment horizontal="center" vertical="center"/>
    </xf>
    <xf numFmtId="0" fontId="40" fillId="0" borderId="0" xfId="9" applyFont="1" applyAlignment="1">
      <alignment horizontal="center"/>
    </xf>
    <xf numFmtId="0" fontId="41" fillId="0" borderId="0" xfId="16" applyFont="1" applyAlignment="1">
      <alignment horizontal="center"/>
    </xf>
    <xf numFmtId="0" fontId="18" fillId="0" borderId="6" xfId="6" applyFont="1" applyFill="1" applyBorder="1" applyAlignment="1">
      <alignment horizontal="center" wrapText="1"/>
    </xf>
    <xf numFmtId="0" fontId="42" fillId="16" borderId="0" xfId="12" applyFont="1" applyFill="1" applyAlignment="1">
      <alignment horizontal="center"/>
    </xf>
    <xf numFmtId="0" fontId="44" fillId="17" borderId="0" xfId="12" applyFont="1" applyFill="1" applyAlignment="1">
      <alignment horizontal="center"/>
    </xf>
    <xf numFmtId="0" fontId="39" fillId="15" borderId="0" xfId="12" applyFont="1" applyFill="1" applyAlignment="1">
      <alignment horizontal="center" vertical="center"/>
    </xf>
    <xf numFmtId="0" fontId="40" fillId="0" borderId="0" xfId="9" applyFont="1" applyAlignment="1">
      <alignment horizontal="center" vertical="center"/>
    </xf>
    <xf numFmtId="0" fontId="41" fillId="0" borderId="0" xfId="12" applyFont="1" applyAlignment="1">
      <alignment horizontal="center" vertical="center"/>
    </xf>
    <xf numFmtId="14" fontId="27" fillId="10" borderId="0" xfId="0" applyNumberFormat="1" applyFont="1" applyFill="1" applyAlignment="1">
      <alignment horizontal="center"/>
    </xf>
    <xf numFmtId="0" fontId="35" fillId="13" borderId="0" xfId="12" applyFont="1" applyFill="1" applyAlignment="1">
      <alignment horizontal="center"/>
    </xf>
    <xf numFmtId="0" fontId="22" fillId="0" borderId="0" xfId="9" applyAlignment="1">
      <alignment horizontal="center"/>
    </xf>
    <xf numFmtId="0" fontId="2" fillId="0" borderId="0" xfId="12" applyAlignment="1">
      <alignment horizontal="center"/>
    </xf>
    <xf numFmtId="0" fontId="25" fillId="7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1" fillId="7" borderId="0" xfId="0" applyFont="1" applyFill="1" applyAlignment="1">
      <alignment horizontal="center"/>
    </xf>
    <xf numFmtId="0" fontId="24" fillId="9" borderId="0" xfId="0" applyFont="1" applyFill="1" applyAlignment="1">
      <alignment horizontal="center" vertical="center"/>
    </xf>
  </cellXfs>
  <cellStyles count="17">
    <cellStyle name="Hypertextový odkaz" xfId="9" builtinId="8"/>
    <cellStyle name="Hypertextový odkaz 2" xfId="10"/>
    <cellStyle name="Hypertextový odkaz 3" xfId="14"/>
    <cellStyle name="Měna" xfId="1" builtinId="4"/>
    <cellStyle name="Měna 2" xfId="4"/>
    <cellStyle name="Měna 3" xfId="8"/>
    <cellStyle name="Měna 4" xfId="11"/>
    <cellStyle name="Měna 5" xfId="13"/>
    <cellStyle name="normal" xfId="15"/>
    <cellStyle name="Normální" xfId="0" builtinId="0"/>
    <cellStyle name="Normální 2" xfId="3"/>
    <cellStyle name="Normální 3" xfId="6"/>
    <cellStyle name="Normální 4" xfId="12"/>
    <cellStyle name="Normální 5" xfId="16"/>
    <cellStyle name="Procenta" xfId="2" builtinId="5"/>
    <cellStyle name="Procenta 2" xfId="7"/>
    <cellStyle name="Sledovaný hypertextový odkaz" xfId="5"/>
  </cellStyles>
  <dxfs count="5">
    <dxf>
      <numFmt numFmtId="3" formatCode="#,##0"/>
    </dxf>
    <dxf>
      <numFmt numFmtId="3" formatCode="#,##0"/>
    </dxf>
    <dxf>
      <font>
        <color rgb="FF00B050"/>
      </font>
    </dxf>
    <dxf>
      <font>
        <color theme="9" tint="-0.2499465926084170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2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1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33" Type="http://schemas.openxmlformats.org/officeDocument/2006/relationships/pivotCacheDefinition" Target="pivotCache/pivotCacheDefinition9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8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4.xml"/><Relationship Id="rId36" Type="http://schemas.openxmlformats.org/officeDocument/2006/relationships/pivotCacheDefinition" Target="pivotCache/pivotCacheDefinition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3.xml"/><Relationship Id="rId30" Type="http://schemas.openxmlformats.org/officeDocument/2006/relationships/pivotCacheDefinition" Target="pivotCache/pivotCacheDefinition6.xml"/><Relationship Id="rId35" Type="http://schemas.openxmlformats.org/officeDocument/2006/relationships/pivotCacheDefinition" Target="pivotCache/pivotCacheDefinition1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[skoleni-KT.xlsx]KT-graf!Kontingenční tabulka 18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'KT-graf'!$K$4:$K$5</c:f>
              <c:strCache>
                <c:ptCount val="1"/>
                <c:pt idx="0">
                  <c:v>družstvo</c:v>
                </c:pt>
              </c:strCache>
            </c:strRef>
          </c:tx>
          <c:invertIfNegative val="0"/>
          <c:cat>
            <c:multiLvlStrRef>
              <c:f>'KT-graf'!$I$6:$J$10</c:f>
              <c:multiLvlStrCache>
                <c:ptCount val="2"/>
                <c:lvl>
                  <c:pt idx="0">
                    <c:v>muž</c:v>
                  </c:pt>
                  <c:pt idx="1">
                    <c:v>muž</c:v>
                  </c:pt>
                </c:lvl>
                <c:lvl>
                  <c:pt idx="0">
                    <c:v>svobodná(ý)</c:v>
                  </c:pt>
                  <c:pt idx="1">
                    <c:v>vdova(ec)</c:v>
                  </c:pt>
                </c:lvl>
              </c:multiLvlStrCache>
            </c:multiLvlStrRef>
          </c:cat>
          <c:val>
            <c:numRef>
              <c:f>'KT-graf'!$K$6:$K$10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'KT-graf'!$L$4:$L$5</c:f>
              <c:strCache>
                <c:ptCount val="1"/>
                <c:pt idx="0">
                  <c:v>osoba</c:v>
                </c:pt>
              </c:strCache>
            </c:strRef>
          </c:tx>
          <c:invertIfNegative val="0"/>
          <c:cat>
            <c:multiLvlStrRef>
              <c:f>'KT-graf'!$I$6:$J$10</c:f>
              <c:multiLvlStrCache>
                <c:ptCount val="2"/>
                <c:lvl>
                  <c:pt idx="0">
                    <c:v>muž</c:v>
                  </c:pt>
                  <c:pt idx="1">
                    <c:v>muž</c:v>
                  </c:pt>
                </c:lvl>
                <c:lvl>
                  <c:pt idx="0">
                    <c:v>svobodná(ý)</c:v>
                  </c:pt>
                  <c:pt idx="1">
                    <c:v>vdova(ec)</c:v>
                  </c:pt>
                </c:lvl>
              </c:multiLvlStrCache>
            </c:multiLvlStrRef>
          </c:cat>
          <c:val>
            <c:numRef>
              <c:f>'KT-graf'!$L$6:$L$10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'KT-graf'!$M$4:$M$5</c:f>
              <c:strCache>
                <c:ptCount val="1"/>
                <c:pt idx="0">
                  <c:v>stát</c:v>
                </c:pt>
              </c:strCache>
            </c:strRef>
          </c:tx>
          <c:invertIfNegative val="0"/>
          <c:cat>
            <c:multiLvlStrRef>
              <c:f>'KT-graf'!$I$6:$J$10</c:f>
              <c:multiLvlStrCache>
                <c:ptCount val="2"/>
                <c:lvl>
                  <c:pt idx="0">
                    <c:v>muž</c:v>
                  </c:pt>
                  <c:pt idx="1">
                    <c:v>muž</c:v>
                  </c:pt>
                </c:lvl>
                <c:lvl>
                  <c:pt idx="0">
                    <c:v>svobodná(ý)</c:v>
                  </c:pt>
                  <c:pt idx="1">
                    <c:v>vdova(ec)</c:v>
                  </c:pt>
                </c:lvl>
              </c:multiLvlStrCache>
            </c:multiLvlStrRef>
          </c:cat>
          <c:val>
            <c:numRef>
              <c:f>'KT-graf'!$M$6:$M$10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016704"/>
        <c:axId val="152107200"/>
      </c:barChart>
      <c:catAx>
        <c:axId val="163016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2107200"/>
        <c:crosses val="autoZero"/>
        <c:auto val="1"/>
        <c:lblAlgn val="ctr"/>
        <c:lblOffset val="100"/>
        <c:noMultiLvlLbl val="0"/>
      </c:catAx>
      <c:valAx>
        <c:axId val="152107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016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[skoleni-KT.xlsx]Statistika!Kontingenční tabulka 4</c:name>
    <c:fmtId val="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Statistika!$B$2:$B$3</c:f>
              <c:strCache>
                <c:ptCount val="1"/>
                <c:pt idx="0">
                  <c:v>září 2009</c:v>
                </c:pt>
              </c:strCache>
            </c:strRef>
          </c:tx>
          <c:invertIfNegative val="0"/>
          <c:cat>
            <c:strRef>
              <c:f>Statistika!$A$4:$A$22</c:f>
              <c:strCache>
                <c:ptCount val="18"/>
                <c:pt idx="0">
                  <c:v>/informatikon0901.pdf</c:v>
                </c:pt>
                <c:pt idx="1">
                  <c:v>/informatikon0902.pdf</c:v>
                </c:pt>
                <c:pt idx="2">
                  <c:v>/informatikon0903.pdf</c:v>
                </c:pt>
                <c:pt idx="3">
                  <c:v>/informatikon0904.pdf</c:v>
                </c:pt>
                <c:pt idx="4">
                  <c:v>/informatikon0905.pdf</c:v>
                </c:pt>
                <c:pt idx="5">
                  <c:v>/informatikon1006.pdf</c:v>
                </c:pt>
                <c:pt idx="6">
                  <c:v>/informatikon1007.pdf</c:v>
                </c:pt>
                <c:pt idx="7">
                  <c:v>/informatikon1008.pdf</c:v>
                </c:pt>
                <c:pt idx="8">
                  <c:v>/mesicnik0905.pdf</c:v>
                </c:pt>
                <c:pt idx="9">
                  <c:v>/mesicnik0906.pdf</c:v>
                </c:pt>
                <c:pt idx="10">
                  <c:v>/mesicnik0909.pdf</c:v>
                </c:pt>
                <c:pt idx="11">
                  <c:v>/mesicnik0910.pdf</c:v>
                </c:pt>
                <c:pt idx="12">
                  <c:v>/mesicnik0911.pdf</c:v>
                </c:pt>
                <c:pt idx="13">
                  <c:v>/mesicnik0912.pdf</c:v>
                </c:pt>
                <c:pt idx="14">
                  <c:v>/mesicnik1001.pdf</c:v>
                </c:pt>
                <c:pt idx="15">
                  <c:v>/mesicnik1002.pdf</c:v>
                </c:pt>
                <c:pt idx="16">
                  <c:v>/mesicnik1003.pdf</c:v>
                </c:pt>
                <c:pt idx="17">
                  <c:v>/mesicnik1004.pdf</c:v>
                </c:pt>
              </c:strCache>
            </c:strRef>
          </c:cat>
          <c:val>
            <c:numRef>
              <c:f>Statistika!$B$4:$B$22</c:f>
              <c:numCache>
                <c:formatCode>General</c:formatCode>
                <c:ptCount val="18"/>
                <c:pt idx="8">
                  <c:v>20</c:v>
                </c:pt>
                <c:pt idx="9">
                  <c:v>17</c:v>
                </c:pt>
                <c:pt idx="10">
                  <c:v>111</c:v>
                </c:pt>
              </c:numCache>
            </c:numRef>
          </c:val>
        </c:ser>
        <c:ser>
          <c:idx val="1"/>
          <c:order val="1"/>
          <c:tx>
            <c:strRef>
              <c:f>Statistika!$C$2:$C$3</c:f>
              <c:strCache>
                <c:ptCount val="1"/>
                <c:pt idx="0">
                  <c:v>říjen 2009</c:v>
                </c:pt>
              </c:strCache>
            </c:strRef>
          </c:tx>
          <c:invertIfNegative val="0"/>
          <c:cat>
            <c:strRef>
              <c:f>Statistika!$A$4:$A$22</c:f>
              <c:strCache>
                <c:ptCount val="18"/>
                <c:pt idx="0">
                  <c:v>/informatikon0901.pdf</c:v>
                </c:pt>
                <c:pt idx="1">
                  <c:v>/informatikon0902.pdf</c:v>
                </c:pt>
                <c:pt idx="2">
                  <c:v>/informatikon0903.pdf</c:v>
                </c:pt>
                <c:pt idx="3">
                  <c:v>/informatikon0904.pdf</c:v>
                </c:pt>
                <c:pt idx="4">
                  <c:v>/informatikon0905.pdf</c:v>
                </c:pt>
                <c:pt idx="5">
                  <c:v>/informatikon1006.pdf</c:v>
                </c:pt>
                <c:pt idx="6">
                  <c:v>/informatikon1007.pdf</c:v>
                </c:pt>
                <c:pt idx="7">
                  <c:v>/informatikon1008.pdf</c:v>
                </c:pt>
                <c:pt idx="8">
                  <c:v>/mesicnik0905.pdf</c:v>
                </c:pt>
                <c:pt idx="9">
                  <c:v>/mesicnik0906.pdf</c:v>
                </c:pt>
                <c:pt idx="10">
                  <c:v>/mesicnik0909.pdf</c:v>
                </c:pt>
                <c:pt idx="11">
                  <c:v>/mesicnik0910.pdf</c:v>
                </c:pt>
                <c:pt idx="12">
                  <c:v>/mesicnik0911.pdf</c:v>
                </c:pt>
                <c:pt idx="13">
                  <c:v>/mesicnik0912.pdf</c:v>
                </c:pt>
                <c:pt idx="14">
                  <c:v>/mesicnik1001.pdf</c:v>
                </c:pt>
                <c:pt idx="15">
                  <c:v>/mesicnik1002.pdf</c:v>
                </c:pt>
                <c:pt idx="16">
                  <c:v>/mesicnik1003.pdf</c:v>
                </c:pt>
                <c:pt idx="17">
                  <c:v>/mesicnik1004.pdf</c:v>
                </c:pt>
              </c:strCache>
            </c:strRef>
          </c:cat>
          <c:val>
            <c:numRef>
              <c:f>Statistika!$C$4:$C$22</c:f>
              <c:numCache>
                <c:formatCode>General</c:formatCode>
                <c:ptCount val="18"/>
                <c:pt idx="0">
                  <c:v>7</c:v>
                </c:pt>
                <c:pt idx="1">
                  <c:v>9</c:v>
                </c:pt>
                <c:pt idx="2">
                  <c:v>11</c:v>
                </c:pt>
                <c:pt idx="3">
                  <c:v>12</c:v>
                </c:pt>
                <c:pt idx="4">
                  <c:v>15</c:v>
                </c:pt>
                <c:pt idx="8">
                  <c:v>28</c:v>
                </c:pt>
                <c:pt idx="9">
                  <c:v>35</c:v>
                </c:pt>
                <c:pt idx="10">
                  <c:v>109</c:v>
                </c:pt>
                <c:pt idx="11">
                  <c:v>17</c:v>
                </c:pt>
              </c:numCache>
            </c:numRef>
          </c:val>
        </c:ser>
        <c:ser>
          <c:idx val="2"/>
          <c:order val="2"/>
          <c:tx>
            <c:strRef>
              <c:f>Statistika!$D$2:$D$3</c:f>
              <c:strCache>
                <c:ptCount val="1"/>
                <c:pt idx="0">
                  <c:v>listopad 2009</c:v>
                </c:pt>
              </c:strCache>
            </c:strRef>
          </c:tx>
          <c:invertIfNegative val="0"/>
          <c:cat>
            <c:strRef>
              <c:f>Statistika!$A$4:$A$22</c:f>
              <c:strCache>
                <c:ptCount val="18"/>
                <c:pt idx="0">
                  <c:v>/informatikon0901.pdf</c:v>
                </c:pt>
                <c:pt idx="1">
                  <c:v>/informatikon0902.pdf</c:v>
                </c:pt>
                <c:pt idx="2">
                  <c:v>/informatikon0903.pdf</c:v>
                </c:pt>
                <c:pt idx="3">
                  <c:v>/informatikon0904.pdf</c:v>
                </c:pt>
                <c:pt idx="4">
                  <c:v>/informatikon0905.pdf</c:v>
                </c:pt>
                <c:pt idx="5">
                  <c:v>/informatikon1006.pdf</c:v>
                </c:pt>
                <c:pt idx="6">
                  <c:v>/informatikon1007.pdf</c:v>
                </c:pt>
                <c:pt idx="7">
                  <c:v>/informatikon1008.pdf</c:v>
                </c:pt>
                <c:pt idx="8">
                  <c:v>/mesicnik0905.pdf</c:v>
                </c:pt>
                <c:pt idx="9">
                  <c:v>/mesicnik0906.pdf</c:v>
                </c:pt>
                <c:pt idx="10">
                  <c:v>/mesicnik0909.pdf</c:v>
                </c:pt>
                <c:pt idx="11">
                  <c:v>/mesicnik0910.pdf</c:v>
                </c:pt>
                <c:pt idx="12">
                  <c:v>/mesicnik0911.pdf</c:v>
                </c:pt>
                <c:pt idx="13">
                  <c:v>/mesicnik0912.pdf</c:v>
                </c:pt>
                <c:pt idx="14">
                  <c:v>/mesicnik1001.pdf</c:v>
                </c:pt>
                <c:pt idx="15">
                  <c:v>/mesicnik1002.pdf</c:v>
                </c:pt>
                <c:pt idx="16">
                  <c:v>/mesicnik1003.pdf</c:v>
                </c:pt>
                <c:pt idx="17">
                  <c:v>/mesicnik1004.pdf</c:v>
                </c:pt>
              </c:strCache>
            </c:strRef>
          </c:cat>
          <c:val>
            <c:numRef>
              <c:f>Statistika!$D$4:$D$22</c:f>
              <c:numCache>
                <c:formatCode>General</c:formatCode>
                <c:ptCount val="18"/>
                <c:pt idx="0">
                  <c:v>36</c:v>
                </c:pt>
                <c:pt idx="1">
                  <c:v>31</c:v>
                </c:pt>
                <c:pt idx="2">
                  <c:v>42</c:v>
                </c:pt>
                <c:pt idx="3">
                  <c:v>51</c:v>
                </c:pt>
                <c:pt idx="4">
                  <c:v>109</c:v>
                </c:pt>
                <c:pt idx="8">
                  <c:v>26</c:v>
                </c:pt>
                <c:pt idx="9">
                  <c:v>26</c:v>
                </c:pt>
                <c:pt idx="10">
                  <c:v>49</c:v>
                </c:pt>
                <c:pt idx="11">
                  <c:v>51</c:v>
                </c:pt>
                <c:pt idx="12">
                  <c:v>115</c:v>
                </c:pt>
              </c:numCache>
            </c:numRef>
          </c:val>
        </c:ser>
        <c:ser>
          <c:idx val="3"/>
          <c:order val="3"/>
          <c:tx>
            <c:strRef>
              <c:f>Statistika!$E$2:$E$3</c:f>
              <c:strCache>
                <c:ptCount val="1"/>
                <c:pt idx="0">
                  <c:v>prosinec 2009</c:v>
                </c:pt>
              </c:strCache>
            </c:strRef>
          </c:tx>
          <c:invertIfNegative val="0"/>
          <c:cat>
            <c:strRef>
              <c:f>Statistika!$A$4:$A$22</c:f>
              <c:strCache>
                <c:ptCount val="18"/>
                <c:pt idx="0">
                  <c:v>/informatikon0901.pdf</c:v>
                </c:pt>
                <c:pt idx="1">
                  <c:v>/informatikon0902.pdf</c:v>
                </c:pt>
                <c:pt idx="2">
                  <c:v>/informatikon0903.pdf</c:v>
                </c:pt>
                <c:pt idx="3">
                  <c:v>/informatikon0904.pdf</c:v>
                </c:pt>
                <c:pt idx="4">
                  <c:v>/informatikon0905.pdf</c:v>
                </c:pt>
                <c:pt idx="5">
                  <c:v>/informatikon1006.pdf</c:v>
                </c:pt>
                <c:pt idx="6">
                  <c:v>/informatikon1007.pdf</c:v>
                </c:pt>
                <c:pt idx="7">
                  <c:v>/informatikon1008.pdf</c:v>
                </c:pt>
                <c:pt idx="8">
                  <c:v>/mesicnik0905.pdf</c:v>
                </c:pt>
                <c:pt idx="9">
                  <c:v>/mesicnik0906.pdf</c:v>
                </c:pt>
                <c:pt idx="10">
                  <c:v>/mesicnik0909.pdf</c:v>
                </c:pt>
                <c:pt idx="11">
                  <c:v>/mesicnik0910.pdf</c:v>
                </c:pt>
                <c:pt idx="12">
                  <c:v>/mesicnik0911.pdf</c:v>
                </c:pt>
                <c:pt idx="13">
                  <c:v>/mesicnik0912.pdf</c:v>
                </c:pt>
                <c:pt idx="14">
                  <c:v>/mesicnik1001.pdf</c:v>
                </c:pt>
                <c:pt idx="15">
                  <c:v>/mesicnik1002.pdf</c:v>
                </c:pt>
                <c:pt idx="16">
                  <c:v>/mesicnik1003.pdf</c:v>
                </c:pt>
                <c:pt idx="17">
                  <c:v>/mesicnik1004.pdf</c:v>
                </c:pt>
              </c:strCache>
            </c:strRef>
          </c:cat>
          <c:val>
            <c:numRef>
              <c:f>Statistika!$E$4:$E$22</c:f>
              <c:numCache>
                <c:formatCode>General</c:formatCode>
                <c:ptCount val="18"/>
                <c:pt idx="0">
                  <c:v>44</c:v>
                </c:pt>
                <c:pt idx="1">
                  <c:v>34</c:v>
                </c:pt>
                <c:pt idx="2">
                  <c:v>65</c:v>
                </c:pt>
                <c:pt idx="3">
                  <c:v>53</c:v>
                </c:pt>
                <c:pt idx="4">
                  <c:v>81</c:v>
                </c:pt>
                <c:pt idx="8">
                  <c:v>33</c:v>
                </c:pt>
                <c:pt idx="9">
                  <c:v>37</c:v>
                </c:pt>
                <c:pt idx="10">
                  <c:v>50</c:v>
                </c:pt>
                <c:pt idx="11">
                  <c:v>44</c:v>
                </c:pt>
                <c:pt idx="12">
                  <c:v>61</c:v>
                </c:pt>
              </c:numCache>
            </c:numRef>
          </c:val>
        </c:ser>
        <c:ser>
          <c:idx val="4"/>
          <c:order val="4"/>
          <c:tx>
            <c:strRef>
              <c:f>Statistika!$F$2:$F$3</c:f>
              <c:strCache>
                <c:ptCount val="1"/>
                <c:pt idx="0">
                  <c:v>leden 2010</c:v>
                </c:pt>
              </c:strCache>
            </c:strRef>
          </c:tx>
          <c:invertIfNegative val="0"/>
          <c:cat>
            <c:strRef>
              <c:f>Statistika!$A$4:$A$22</c:f>
              <c:strCache>
                <c:ptCount val="18"/>
                <c:pt idx="0">
                  <c:v>/informatikon0901.pdf</c:v>
                </c:pt>
                <c:pt idx="1">
                  <c:v>/informatikon0902.pdf</c:v>
                </c:pt>
                <c:pt idx="2">
                  <c:v>/informatikon0903.pdf</c:v>
                </c:pt>
                <c:pt idx="3">
                  <c:v>/informatikon0904.pdf</c:v>
                </c:pt>
                <c:pt idx="4">
                  <c:v>/informatikon0905.pdf</c:v>
                </c:pt>
                <c:pt idx="5">
                  <c:v>/informatikon1006.pdf</c:v>
                </c:pt>
                <c:pt idx="6">
                  <c:v>/informatikon1007.pdf</c:v>
                </c:pt>
                <c:pt idx="7">
                  <c:v>/informatikon1008.pdf</c:v>
                </c:pt>
                <c:pt idx="8">
                  <c:v>/mesicnik0905.pdf</c:v>
                </c:pt>
                <c:pt idx="9">
                  <c:v>/mesicnik0906.pdf</c:v>
                </c:pt>
                <c:pt idx="10">
                  <c:v>/mesicnik0909.pdf</c:v>
                </c:pt>
                <c:pt idx="11">
                  <c:v>/mesicnik0910.pdf</c:v>
                </c:pt>
                <c:pt idx="12">
                  <c:v>/mesicnik0911.pdf</c:v>
                </c:pt>
                <c:pt idx="13">
                  <c:v>/mesicnik0912.pdf</c:v>
                </c:pt>
                <c:pt idx="14">
                  <c:v>/mesicnik1001.pdf</c:v>
                </c:pt>
                <c:pt idx="15">
                  <c:v>/mesicnik1002.pdf</c:v>
                </c:pt>
                <c:pt idx="16">
                  <c:v>/mesicnik1003.pdf</c:v>
                </c:pt>
                <c:pt idx="17">
                  <c:v>/mesicnik1004.pdf</c:v>
                </c:pt>
              </c:strCache>
            </c:strRef>
          </c:cat>
          <c:val>
            <c:numRef>
              <c:f>Statistika!$F$4:$F$22</c:f>
              <c:numCache>
                <c:formatCode>General</c:formatCode>
                <c:ptCount val="18"/>
                <c:pt idx="0">
                  <c:v>42</c:v>
                </c:pt>
                <c:pt idx="1">
                  <c:v>34</c:v>
                </c:pt>
                <c:pt idx="2">
                  <c:v>60</c:v>
                </c:pt>
                <c:pt idx="3">
                  <c:v>60</c:v>
                </c:pt>
                <c:pt idx="4">
                  <c:v>80</c:v>
                </c:pt>
                <c:pt idx="8">
                  <c:v>34</c:v>
                </c:pt>
                <c:pt idx="9">
                  <c:v>32</c:v>
                </c:pt>
                <c:pt idx="10">
                  <c:v>32</c:v>
                </c:pt>
                <c:pt idx="11">
                  <c:v>42</c:v>
                </c:pt>
                <c:pt idx="12">
                  <c:v>53</c:v>
                </c:pt>
                <c:pt idx="13">
                  <c:v>41</c:v>
                </c:pt>
              </c:numCache>
            </c:numRef>
          </c:val>
        </c:ser>
        <c:ser>
          <c:idx val="5"/>
          <c:order val="5"/>
          <c:tx>
            <c:strRef>
              <c:f>Statistika!$G$2:$G$3</c:f>
              <c:strCache>
                <c:ptCount val="1"/>
                <c:pt idx="0">
                  <c:v>únor 2010</c:v>
                </c:pt>
              </c:strCache>
            </c:strRef>
          </c:tx>
          <c:invertIfNegative val="0"/>
          <c:cat>
            <c:strRef>
              <c:f>Statistika!$A$4:$A$22</c:f>
              <c:strCache>
                <c:ptCount val="18"/>
                <c:pt idx="0">
                  <c:v>/informatikon0901.pdf</c:v>
                </c:pt>
                <c:pt idx="1">
                  <c:v>/informatikon0902.pdf</c:v>
                </c:pt>
                <c:pt idx="2">
                  <c:v>/informatikon0903.pdf</c:v>
                </c:pt>
                <c:pt idx="3">
                  <c:v>/informatikon0904.pdf</c:v>
                </c:pt>
                <c:pt idx="4">
                  <c:v>/informatikon0905.pdf</c:v>
                </c:pt>
                <c:pt idx="5">
                  <c:v>/informatikon1006.pdf</c:v>
                </c:pt>
                <c:pt idx="6">
                  <c:v>/informatikon1007.pdf</c:v>
                </c:pt>
                <c:pt idx="7">
                  <c:v>/informatikon1008.pdf</c:v>
                </c:pt>
                <c:pt idx="8">
                  <c:v>/mesicnik0905.pdf</c:v>
                </c:pt>
                <c:pt idx="9">
                  <c:v>/mesicnik0906.pdf</c:v>
                </c:pt>
                <c:pt idx="10">
                  <c:v>/mesicnik0909.pdf</c:v>
                </c:pt>
                <c:pt idx="11">
                  <c:v>/mesicnik0910.pdf</c:v>
                </c:pt>
                <c:pt idx="12">
                  <c:v>/mesicnik0911.pdf</c:v>
                </c:pt>
                <c:pt idx="13">
                  <c:v>/mesicnik0912.pdf</c:v>
                </c:pt>
                <c:pt idx="14">
                  <c:v>/mesicnik1001.pdf</c:v>
                </c:pt>
                <c:pt idx="15">
                  <c:v>/mesicnik1002.pdf</c:v>
                </c:pt>
                <c:pt idx="16">
                  <c:v>/mesicnik1003.pdf</c:v>
                </c:pt>
                <c:pt idx="17">
                  <c:v>/mesicnik1004.pdf</c:v>
                </c:pt>
              </c:strCache>
            </c:strRef>
          </c:cat>
          <c:val>
            <c:numRef>
              <c:f>Statistika!$G$4:$G$22</c:f>
              <c:numCache>
                <c:formatCode>General</c:formatCode>
                <c:ptCount val="18"/>
                <c:pt idx="0">
                  <c:v>29</c:v>
                </c:pt>
                <c:pt idx="1">
                  <c:v>26</c:v>
                </c:pt>
                <c:pt idx="2">
                  <c:v>45</c:v>
                </c:pt>
                <c:pt idx="3">
                  <c:v>43</c:v>
                </c:pt>
                <c:pt idx="4">
                  <c:v>72</c:v>
                </c:pt>
                <c:pt idx="8">
                  <c:v>18</c:v>
                </c:pt>
                <c:pt idx="9">
                  <c:v>19</c:v>
                </c:pt>
                <c:pt idx="10">
                  <c:v>47</c:v>
                </c:pt>
                <c:pt idx="11">
                  <c:v>19</c:v>
                </c:pt>
                <c:pt idx="12">
                  <c:v>20</c:v>
                </c:pt>
                <c:pt idx="13">
                  <c:v>39</c:v>
                </c:pt>
                <c:pt idx="14">
                  <c:v>51</c:v>
                </c:pt>
              </c:numCache>
            </c:numRef>
          </c:val>
        </c:ser>
        <c:ser>
          <c:idx val="6"/>
          <c:order val="6"/>
          <c:tx>
            <c:strRef>
              <c:f>Statistika!$H$2:$H$3</c:f>
              <c:strCache>
                <c:ptCount val="1"/>
                <c:pt idx="0">
                  <c:v>březen 2010</c:v>
                </c:pt>
              </c:strCache>
            </c:strRef>
          </c:tx>
          <c:invertIfNegative val="0"/>
          <c:cat>
            <c:strRef>
              <c:f>Statistika!$A$4:$A$22</c:f>
              <c:strCache>
                <c:ptCount val="18"/>
                <c:pt idx="0">
                  <c:v>/informatikon0901.pdf</c:v>
                </c:pt>
                <c:pt idx="1">
                  <c:v>/informatikon0902.pdf</c:v>
                </c:pt>
                <c:pt idx="2">
                  <c:v>/informatikon0903.pdf</c:v>
                </c:pt>
                <c:pt idx="3">
                  <c:v>/informatikon0904.pdf</c:v>
                </c:pt>
                <c:pt idx="4">
                  <c:v>/informatikon0905.pdf</c:v>
                </c:pt>
                <c:pt idx="5">
                  <c:v>/informatikon1006.pdf</c:v>
                </c:pt>
                <c:pt idx="6">
                  <c:v>/informatikon1007.pdf</c:v>
                </c:pt>
                <c:pt idx="7">
                  <c:v>/informatikon1008.pdf</c:v>
                </c:pt>
                <c:pt idx="8">
                  <c:v>/mesicnik0905.pdf</c:v>
                </c:pt>
                <c:pt idx="9">
                  <c:v>/mesicnik0906.pdf</c:v>
                </c:pt>
                <c:pt idx="10">
                  <c:v>/mesicnik0909.pdf</c:v>
                </c:pt>
                <c:pt idx="11">
                  <c:v>/mesicnik0910.pdf</c:v>
                </c:pt>
                <c:pt idx="12">
                  <c:v>/mesicnik0911.pdf</c:v>
                </c:pt>
                <c:pt idx="13">
                  <c:v>/mesicnik0912.pdf</c:v>
                </c:pt>
                <c:pt idx="14">
                  <c:v>/mesicnik1001.pdf</c:v>
                </c:pt>
                <c:pt idx="15">
                  <c:v>/mesicnik1002.pdf</c:v>
                </c:pt>
                <c:pt idx="16">
                  <c:v>/mesicnik1003.pdf</c:v>
                </c:pt>
                <c:pt idx="17">
                  <c:v>/mesicnik1004.pdf</c:v>
                </c:pt>
              </c:strCache>
            </c:strRef>
          </c:cat>
          <c:val>
            <c:numRef>
              <c:f>Statistika!$H$4:$H$22</c:f>
              <c:numCache>
                <c:formatCode>General</c:formatCode>
                <c:ptCount val="18"/>
                <c:pt idx="0">
                  <c:v>31</c:v>
                </c:pt>
                <c:pt idx="1">
                  <c:v>28</c:v>
                </c:pt>
                <c:pt idx="2">
                  <c:v>46</c:v>
                </c:pt>
                <c:pt idx="3">
                  <c:v>47</c:v>
                </c:pt>
                <c:pt idx="4">
                  <c:v>79</c:v>
                </c:pt>
                <c:pt idx="5">
                  <c:v>40</c:v>
                </c:pt>
                <c:pt idx="8">
                  <c:v>21</c:v>
                </c:pt>
                <c:pt idx="9">
                  <c:v>19</c:v>
                </c:pt>
                <c:pt idx="10">
                  <c:v>23</c:v>
                </c:pt>
                <c:pt idx="11">
                  <c:v>14</c:v>
                </c:pt>
                <c:pt idx="12">
                  <c:v>16</c:v>
                </c:pt>
                <c:pt idx="13">
                  <c:v>23</c:v>
                </c:pt>
                <c:pt idx="14">
                  <c:v>33</c:v>
                </c:pt>
                <c:pt idx="15">
                  <c:v>69</c:v>
                </c:pt>
                <c:pt idx="16">
                  <c:v>127</c:v>
                </c:pt>
              </c:numCache>
            </c:numRef>
          </c:val>
        </c:ser>
        <c:ser>
          <c:idx val="7"/>
          <c:order val="7"/>
          <c:tx>
            <c:strRef>
              <c:f>Statistika!$I$2:$I$3</c:f>
              <c:strCache>
                <c:ptCount val="1"/>
                <c:pt idx="0">
                  <c:v>duben 2010</c:v>
                </c:pt>
              </c:strCache>
            </c:strRef>
          </c:tx>
          <c:invertIfNegative val="0"/>
          <c:cat>
            <c:strRef>
              <c:f>Statistika!$A$4:$A$22</c:f>
              <c:strCache>
                <c:ptCount val="18"/>
                <c:pt idx="0">
                  <c:v>/informatikon0901.pdf</c:v>
                </c:pt>
                <c:pt idx="1">
                  <c:v>/informatikon0902.pdf</c:v>
                </c:pt>
                <c:pt idx="2">
                  <c:v>/informatikon0903.pdf</c:v>
                </c:pt>
                <c:pt idx="3">
                  <c:v>/informatikon0904.pdf</c:v>
                </c:pt>
                <c:pt idx="4">
                  <c:v>/informatikon0905.pdf</c:v>
                </c:pt>
                <c:pt idx="5">
                  <c:v>/informatikon1006.pdf</c:v>
                </c:pt>
                <c:pt idx="6">
                  <c:v>/informatikon1007.pdf</c:v>
                </c:pt>
                <c:pt idx="7">
                  <c:v>/informatikon1008.pdf</c:v>
                </c:pt>
                <c:pt idx="8">
                  <c:v>/mesicnik0905.pdf</c:v>
                </c:pt>
                <c:pt idx="9">
                  <c:v>/mesicnik0906.pdf</c:v>
                </c:pt>
                <c:pt idx="10">
                  <c:v>/mesicnik0909.pdf</c:v>
                </c:pt>
                <c:pt idx="11">
                  <c:v>/mesicnik0910.pdf</c:v>
                </c:pt>
                <c:pt idx="12">
                  <c:v>/mesicnik0911.pdf</c:v>
                </c:pt>
                <c:pt idx="13">
                  <c:v>/mesicnik0912.pdf</c:v>
                </c:pt>
                <c:pt idx="14">
                  <c:v>/mesicnik1001.pdf</c:v>
                </c:pt>
                <c:pt idx="15">
                  <c:v>/mesicnik1002.pdf</c:v>
                </c:pt>
                <c:pt idx="16">
                  <c:v>/mesicnik1003.pdf</c:v>
                </c:pt>
                <c:pt idx="17">
                  <c:v>/mesicnik1004.pdf</c:v>
                </c:pt>
              </c:strCache>
            </c:strRef>
          </c:cat>
          <c:val>
            <c:numRef>
              <c:f>Statistika!$I$4:$I$22</c:f>
              <c:numCache>
                <c:formatCode>General</c:formatCode>
                <c:ptCount val="18"/>
                <c:pt idx="0">
                  <c:v>30</c:v>
                </c:pt>
                <c:pt idx="1">
                  <c:v>14</c:v>
                </c:pt>
                <c:pt idx="2">
                  <c:v>40</c:v>
                </c:pt>
                <c:pt idx="3">
                  <c:v>35</c:v>
                </c:pt>
                <c:pt idx="4">
                  <c:v>41</c:v>
                </c:pt>
                <c:pt idx="5">
                  <c:v>56</c:v>
                </c:pt>
                <c:pt idx="8">
                  <c:v>15</c:v>
                </c:pt>
                <c:pt idx="9">
                  <c:v>9</c:v>
                </c:pt>
                <c:pt idx="10">
                  <c:v>10</c:v>
                </c:pt>
                <c:pt idx="11">
                  <c:v>8</c:v>
                </c:pt>
                <c:pt idx="12">
                  <c:v>12</c:v>
                </c:pt>
                <c:pt idx="13">
                  <c:v>17</c:v>
                </c:pt>
                <c:pt idx="14">
                  <c:v>18</c:v>
                </c:pt>
                <c:pt idx="15">
                  <c:v>41</c:v>
                </c:pt>
                <c:pt idx="16">
                  <c:v>99</c:v>
                </c:pt>
              </c:numCache>
            </c:numRef>
          </c:val>
        </c:ser>
        <c:ser>
          <c:idx val="8"/>
          <c:order val="8"/>
          <c:tx>
            <c:strRef>
              <c:f>Statistika!$J$2:$J$3</c:f>
              <c:strCache>
                <c:ptCount val="1"/>
                <c:pt idx="0">
                  <c:v>květen 2010</c:v>
                </c:pt>
              </c:strCache>
            </c:strRef>
          </c:tx>
          <c:invertIfNegative val="0"/>
          <c:cat>
            <c:strRef>
              <c:f>Statistika!$A$4:$A$22</c:f>
              <c:strCache>
                <c:ptCount val="18"/>
                <c:pt idx="0">
                  <c:v>/informatikon0901.pdf</c:v>
                </c:pt>
                <c:pt idx="1">
                  <c:v>/informatikon0902.pdf</c:v>
                </c:pt>
                <c:pt idx="2">
                  <c:v>/informatikon0903.pdf</c:v>
                </c:pt>
                <c:pt idx="3">
                  <c:v>/informatikon0904.pdf</c:v>
                </c:pt>
                <c:pt idx="4">
                  <c:v>/informatikon0905.pdf</c:v>
                </c:pt>
                <c:pt idx="5">
                  <c:v>/informatikon1006.pdf</c:v>
                </c:pt>
                <c:pt idx="6">
                  <c:v>/informatikon1007.pdf</c:v>
                </c:pt>
                <c:pt idx="7">
                  <c:v>/informatikon1008.pdf</c:v>
                </c:pt>
                <c:pt idx="8">
                  <c:v>/mesicnik0905.pdf</c:v>
                </c:pt>
                <c:pt idx="9">
                  <c:v>/mesicnik0906.pdf</c:v>
                </c:pt>
                <c:pt idx="10">
                  <c:v>/mesicnik0909.pdf</c:v>
                </c:pt>
                <c:pt idx="11">
                  <c:v>/mesicnik0910.pdf</c:v>
                </c:pt>
                <c:pt idx="12">
                  <c:v>/mesicnik0911.pdf</c:v>
                </c:pt>
                <c:pt idx="13">
                  <c:v>/mesicnik0912.pdf</c:v>
                </c:pt>
                <c:pt idx="14">
                  <c:v>/mesicnik1001.pdf</c:v>
                </c:pt>
                <c:pt idx="15">
                  <c:v>/mesicnik1002.pdf</c:v>
                </c:pt>
                <c:pt idx="16">
                  <c:v>/mesicnik1003.pdf</c:v>
                </c:pt>
                <c:pt idx="17">
                  <c:v>/mesicnik1004.pdf</c:v>
                </c:pt>
              </c:strCache>
            </c:strRef>
          </c:cat>
          <c:val>
            <c:numRef>
              <c:f>Statistika!$J$4:$J$22</c:f>
              <c:numCache>
                <c:formatCode>General</c:formatCode>
                <c:ptCount val="18"/>
                <c:pt idx="0">
                  <c:v>63</c:v>
                </c:pt>
                <c:pt idx="1">
                  <c:v>45</c:v>
                </c:pt>
                <c:pt idx="2">
                  <c:v>75</c:v>
                </c:pt>
                <c:pt idx="3">
                  <c:v>61</c:v>
                </c:pt>
                <c:pt idx="4">
                  <c:v>73</c:v>
                </c:pt>
                <c:pt idx="5">
                  <c:v>92</c:v>
                </c:pt>
                <c:pt idx="6">
                  <c:v>12</c:v>
                </c:pt>
                <c:pt idx="7">
                  <c:v>11</c:v>
                </c:pt>
                <c:pt idx="8">
                  <c:v>22</c:v>
                </c:pt>
                <c:pt idx="9">
                  <c:v>18</c:v>
                </c:pt>
                <c:pt idx="10">
                  <c:v>31</c:v>
                </c:pt>
                <c:pt idx="11">
                  <c:v>18</c:v>
                </c:pt>
                <c:pt idx="12">
                  <c:v>17</c:v>
                </c:pt>
                <c:pt idx="13">
                  <c:v>16</c:v>
                </c:pt>
                <c:pt idx="14">
                  <c:v>21</c:v>
                </c:pt>
                <c:pt idx="15">
                  <c:v>53</c:v>
                </c:pt>
                <c:pt idx="16">
                  <c:v>39</c:v>
                </c:pt>
                <c:pt idx="17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017728"/>
        <c:axId val="160342592"/>
      </c:barChart>
      <c:catAx>
        <c:axId val="16301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342592"/>
        <c:crosses val="autoZero"/>
        <c:auto val="0"/>
        <c:lblAlgn val="ctr"/>
        <c:lblOffset val="100"/>
        <c:noMultiLvlLbl val="0"/>
      </c:catAx>
      <c:valAx>
        <c:axId val="160342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01772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11</xdr:row>
      <xdr:rowOff>0</xdr:rowOff>
    </xdr:from>
    <xdr:to>
      <xdr:col>9</xdr:col>
      <xdr:colOff>19050</xdr:colOff>
      <xdr:row>12</xdr:row>
      <xdr:rowOff>28575</xdr:rowOff>
    </xdr:to>
    <xdr:pic>
      <xdr:nvPicPr>
        <xdr:cNvPr id="2" name="Picture 2" descr="coun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66975"/>
          <a:ext cx="14954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0</xdr:rowOff>
    </xdr:from>
    <xdr:to>
      <xdr:col>14</xdr:col>
      <xdr:colOff>247650</xdr:colOff>
      <xdr:row>55</xdr:row>
      <xdr:rowOff>104775</xdr:rowOff>
    </xdr:to>
    <xdr:pic>
      <xdr:nvPicPr>
        <xdr:cNvPr id="2" name="Obrázek 1" descr="http://www.rjurecek.cz/images/SumifZ2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8210550"/>
          <a:ext cx="390525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21167</xdr:colOff>
      <xdr:row>4</xdr:row>
      <xdr:rowOff>127001</xdr:rowOff>
    </xdr:from>
    <xdr:to>
      <xdr:col>4</xdr:col>
      <xdr:colOff>106892</xdr:colOff>
      <xdr:row>5</xdr:row>
      <xdr:rowOff>155576</xdr:rowOff>
    </xdr:to>
    <xdr:pic>
      <xdr:nvPicPr>
        <xdr:cNvPr id="2" name="Picture 8" descr="tab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0667" y="1354668"/>
          <a:ext cx="1704975" cy="18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545041</xdr:colOff>
      <xdr:row>2</xdr:row>
      <xdr:rowOff>26458</xdr:rowOff>
    </xdr:from>
    <xdr:to>
      <xdr:col>11</xdr:col>
      <xdr:colOff>184150</xdr:colOff>
      <xdr:row>16</xdr:row>
      <xdr:rowOff>78316</xdr:rowOff>
    </xdr:to>
    <xdr:pic>
      <xdr:nvPicPr>
        <xdr:cNvPr id="3" name="Picture 9" descr="tab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-6000" contrast="1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9958" y="661458"/>
          <a:ext cx="1819275" cy="254952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12</xdr:row>
      <xdr:rowOff>152401</xdr:rowOff>
    </xdr:from>
    <xdr:to>
      <xdr:col>13</xdr:col>
      <xdr:colOff>142875</xdr:colOff>
      <xdr:row>29</xdr:row>
      <xdr:rowOff>85726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23</xdr:row>
      <xdr:rowOff>38100</xdr:rowOff>
    </xdr:from>
    <xdr:to>
      <xdr:col>13</xdr:col>
      <xdr:colOff>933450</xdr:colOff>
      <xdr:row>51</xdr:row>
      <xdr:rowOff>9525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irtkova/Downloads/prodej-xls.xls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irtkova/Downloads/kontingencni-tabulka-pocitane-pole-excel-zdroj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irtkova/Downloads/reseni-kontingencni-tabulka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irtkova/Downloads/kontingencni-tabulka-pocitane-pole-excel-zdroj.xlsx" TargetMode="External"/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irtkova/Downloads/kontingencni-tabulka-excel-hotovo.xlsx" TargetMode="External"/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irtkova/Downloads/kontingencni-tabulka-excel-reseni.xlsx" TargetMode="External"/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2" Type="http://schemas.openxmlformats.org/officeDocument/2006/relationships/externalLinkPath" Target="/data/prace/statistikacvt.xls" TargetMode="External"/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irtkova" refreshedDate="41967.983363541665" createdVersion="1" refreshedVersion="4" recordCount="597" upgradeOnRefresh="1">
  <cacheSource type="worksheet">
    <worksheetSource ref="A3:E600" sheet="KT-prodej" r:id="rId2"/>
  </cacheSource>
  <cacheFields count="5">
    <cacheField name="datum " numFmtId="14">
      <sharedItems containsSemiMixedTypes="0" containsNonDate="0" containsDate="1" containsString="0" minDate="2003-01-06T00:00:00" maxDate="2003-07-01T00:00:00"/>
    </cacheField>
    <cacheField name="obchodník" numFmtId="0">
      <sharedItems count="10">
        <s v="Lada"/>
        <s v="Petr"/>
        <s v="Pavel "/>
        <s v="Zdeněk "/>
        <s v="Josef"/>
        <s v="Marek"/>
        <s v="Jiří"/>
        <s v="Eva"/>
        <s v="Mirek"/>
        <s v="Jana"/>
      </sharedItems>
    </cacheField>
    <cacheField name="typ" numFmtId="0">
      <sharedItems/>
    </cacheField>
    <cacheField name="cena" numFmtId="3">
      <sharedItems containsSemiMixedTypes="0" containsString="0" containsNumber="1" containsInteger="1" minValue="5000" maxValue="60000"/>
    </cacheField>
    <cacheField name="mesic" numFmtId="0">
      <sharedItems containsSemiMixedTypes="0" containsDate="1" containsString="0" containsMixedTypes="1" minDate="1899-12-31T04:01:03" maxDate="1900-01-06T00:00:00" count="12">
        <n v="1"/>
        <n v="2"/>
        <n v="3"/>
        <n v="4"/>
        <n v="5"/>
        <n v="6"/>
        <d v="1899-12-31T00:00:00" u="1"/>
        <d v="1900-01-05T00:00:00" u="1"/>
        <d v="1900-01-03T00:00:00" u="1"/>
        <d v="1900-01-01T00:00:00" u="1"/>
        <d v="1900-01-04T00:00:00" u="1"/>
        <d v="1900-01-02T00:00: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irtkova" refreshedDate="41968.052251851848" createdVersion="1" refreshedVersion="4" recordCount="600" upgradeOnRefresh="1">
  <cacheSource type="worksheet">
    <worksheetSource ref="A1:D601" sheet="KT-kuraci"/>
  </cacheSource>
  <cacheFields count="4">
    <cacheField name="id" numFmtId="0">
      <sharedItems containsSemiMixedTypes="0" containsString="0" containsNumber="1" containsInteger="1" minValue="1" maxValue="600"/>
    </cacheField>
    <cacheField name="pohlaví" numFmtId="0">
      <sharedItems count="2">
        <s v="m"/>
        <s v="ž"/>
      </sharedItems>
    </cacheField>
    <cacheField name="kuřák" numFmtId="0">
      <sharedItems count="2">
        <s v="a"/>
        <s v="n"/>
      </sharedItems>
    </cacheField>
    <cacheField name="věk" numFmtId="0">
      <sharedItems count="4">
        <s v="30-44"/>
        <s v="18-29"/>
        <s v="45-59"/>
        <s v="60 a víc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irtkova" refreshedDate="41968.055527083336" createdVersion="1" refreshedVersion="4" recordCount="597" upgradeOnRefresh="1">
  <cacheSource type="worksheet">
    <worksheetSource ref="A3:E600" sheet="KT-prodej"/>
  </cacheSource>
  <cacheFields count="5">
    <cacheField name="datum " numFmtId="14">
      <sharedItems containsSemiMixedTypes="0" containsNonDate="0" containsDate="1" containsString="0" minDate="2003-01-06T00:00:00" maxDate="2003-07-01T00:00:00" count="127">
        <d v="2003-01-06T00:00:00"/>
        <d v="2003-01-07T00:00:00"/>
        <d v="2003-01-08T00:00:00"/>
        <d v="2003-01-09T00:00:00"/>
        <d v="2003-01-10T00:00:00"/>
        <d v="2003-01-13T00:00:00"/>
        <d v="2003-01-14T00:00:00"/>
        <d v="2003-01-15T00:00:00"/>
        <d v="2003-01-16T00:00:00"/>
        <d v="2003-01-17T00:00:00"/>
        <d v="2003-01-20T00:00:00"/>
        <d v="2003-01-21T00:00:00"/>
        <d v="2003-01-22T00:00:00"/>
        <d v="2003-01-23T00:00:00"/>
        <d v="2003-01-24T00:00:00"/>
        <d v="2003-01-27T00:00:00"/>
        <d v="2003-01-28T00:00:00"/>
        <d v="2003-01-29T00:00:00"/>
        <d v="2003-01-30T00:00:00"/>
        <d v="2003-01-31T00:00:00"/>
        <d v="2003-02-03T00:00:00"/>
        <d v="2003-02-04T00:00:00"/>
        <d v="2003-02-05T00:00:00"/>
        <d v="2003-02-06T00:00:00"/>
        <d v="2003-02-07T00:00:00"/>
        <d v="2003-02-10T00:00:00"/>
        <d v="2003-02-11T00:00:00"/>
        <d v="2003-02-12T00:00:00"/>
        <d v="2003-02-13T00:00:00"/>
        <d v="2003-02-14T00:00:00"/>
        <d v="2003-02-17T00:00:00"/>
        <d v="2003-02-18T00:00:00"/>
        <d v="2003-02-19T00:00:00"/>
        <d v="2003-02-20T00:00:00"/>
        <d v="2003-02-21T00:00:00"/>
        <d v="2003-02-24T00:00:00"/>
        <d v="2003-02-25T00:00:00"/>
        <d v="2003-02-26T00:00:00"/>
        <d v="2003-02-27T00:00:00"/>
        <d v="2003-02-28T00:00:00"/>
        <d v="2003-03-03T00:00:00"/>
        <d v="2003-03-04T00:00:00"/>
        <d v="2003-03-05T00:00:00"/>
        <d v="2003-03-06T00:00:00"/>
        <d v="2003-03-07T00:00:00"/>
        <d v="2003-03-10T00:00:00"/>
        <d v="2003-03-11T00:00:00"/>
        <d v="2003-03-12T00:00:00"/>
        <d v="2003-03-13T00:00:00"/>
        <d v="2003-03-14T00:00:00"/>
        <d v="2003-03-17T00:00:00"/>
        <d v="2003-03-18T00:00:00"/>
        <d v="2003-03-19T00:00:00"/>
        <d v="2003-03-20T00:00:00"/>
        <d v="2003-03-21T00:00:00"/>
        <d v="2003-03-24T00:00:00"/>
        <d v="2003-03-25T00:00:00"/>
        <d v="2003-03-26T00:00:00"/>
        <d v="2003-03-27T00:00:00"/>
        <d v="2003-03-28T00:00:00"/>
        <d v="2003-03-31T00:00:00"/>
        <d v="2003-04-01T00:00:00"/>
        <d v="2003-04-02T00:00:00"/>
        <d v="2003-04-03T00:00:00"/>
        <d v="2003-04-04T00:00:00"/>
        <d v="2003-04-07T00:00:00"/>
        <d v="2003-04-08T00:00:00"/>
        <d v="2003-04-09T00:00:00"/>
        <d v="2003-04-10T00:00:00"/>
        <d v="2003-04-11T00:00:00"/>
        <d v="2003-04-14T00:00:00"/>
        <d v="2003-04-15T00:00:00"/>
        <d v="2003-04-16T00:00:00"/>
        <d v="2003-04-17T00:00:00"/>
        <d v="2003-04-18T00:00:00"/>
        <d v="2003-04-21T00:00:00"/>
        <d v="2003-04-22T00:00:00"/>
        <d v="2003-04-23T00:00:00"/>
        <d v="2003-04-24T00:00:00"/>
        <d v="2003-04-25T00:00:00"/>
        <d v="2003-04-28T00:00:00"/>
        <d v="2003-04-29T00:00:00"/>
        <d v="2003-04-30T00:00:00"/>
        <d v="2003-05-01T00:00:00"/>
        <d v="2003-05-02T00:00:00"/>
        <d v="2003-05-05T00:00:00"/>
        <d v="2003-05-06T00:00:00"/>
        <d v="2003-05-07T00:00:00"/>
        <d v="2003-05-08T00:00:00"/>
        <d v="2003-05-09T00:00:00"/>
        <d v="2003-05-12T00:00:00"/>
        <d v="2003-05-13T00:00:00"/>
        <d v="2003-05-14T00:00:00"/>
        <d v="2003-05-15T00:00:00"/>
        <d v="2003-05-16T00:00:00"/>
        <d v="2003-05-19T00:00:00"/>
        <d v="2003-05-20T00:00:00"/>
        <d v="2003-05-21T00:00:00"/>
        <d v="2003-05-22T00:00:00"/>
        <d v="2003-05-23T00:00:00"/>
        <d v="2003-05-26T00:00:00"/>
        <d v="2003-05-27T00:00:00"/>
        <d v="2003-05-28T00:00:00"/>
        <d v="2003-05-29T00:00:00"/>
        <d v="2003-05-30T00:00:00"/>
        <d v="2003-05-31T00:00:00"/>
        <d v="2003-06-02T00:00:00"/>
        <d v="2003-06-03T00:00:00"/>
        <d v="2003-06-04T00:00:00"/>
        <d v="2003-06-05T00:00:00"/>
        <d v="2003-06-06T00:00:00"/>
        <d v="2003-06-09T00:00:00"/>
        <d v="2003-06-10T00:00:00"/>
        <d v="2003-06-11T00:00:00"/>
        <d v="2003-06-12T00:00:00"/>
        <d v="2003-06-13T00:00:00"/>
        <d v="2003-06-16T00:00:00"/>
        <d v="2003-06-17T00:00:00"/>
        <d v="2003-06-18T00:00:00"/>
        <d v="2003-06-19T00:00:00"/>
        <d v="2003-06-20T00:00:00"/>
        <d v="2003-06-23T00:00:00"/>
        <d v="2003-06-24T00:00:00"/>
        <d v="2003-06-25T00:00:00"/>
        <d v="2003-06-26T00:00:00"/>
        <d v="2003-06-27T00:00:00"/>
        <d v="2003-06-30T00:00:00"/>
      </sharedItems>
      <fieldGroup base="0">
        <rangePr groupBy="months" startDate="2003-01-06T00:00:00" endDate="2003-07-01T00:00:00"/>
        <groupItems count="14">
          <s v="&lt;6.1.2003"/>
          <s v="1"/>
          <s v="2"/>
          <s v="3"/>
          <s v="4"/>
          <s v="5"/>
          <s v="6"/>
          <s v="7"/>
          <s v="8"/>
          <s v="9"/>
          <s v="10"/>
          <s v="11"/>
          <s v="12"/>
          <s v="&gt;1.7.2003"/>
        </groupItems>
      </fieldGroup>
    </cacheField>
    <cacheField name="obchodník" numFmtId="0">
      <sharedItems count="10">
        <s v="Lada"/>
        <s v="Petr"/>
        <s v="Pavel "/>
        <s v="Zdeněk "/>
        <s v="Josef"/>
        <s v="Marek"/>
        <s v="Jiří"/>
        <s v="Eva"/>
        <s v="Mirek"/>
        <s v="Jana"/>
      </sharedItems>
    </cacheField>
    <cacheField name="typ" numFmtId="0">
      <sharedItems count="6">
        <s v="PC sestava"/>
        <s v="monitor"/>
        <s v="notebook"/>
        <s v="tiskárna"/>
        <s v="telefon"/>
        <s v="kopírka"/>
      </sharedItems>
    </cacheField>
    <cacheField name="cena" numFmtId="3">
      <sharedItems containsSemiMixedTypes="0" containsString="0" containsNumber="1" containsInteger="1" minValue="5000" maxValue="60000"/>
    </cacheField>
    <cacheField name="mesic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Pavel" refreshedDate="41405.611796643519" createdVersion="4" refreshedVersion="4" minRefreshableVersion="3" recordCount="30">
  <cacheSource type="worksheet">
    <worksheetSource ref="C4:J34" sheet="Zadani" r:id="rId2"/>
  </cacheSource>
  <cacheFields count="10">
    <cacheField name="Prodejna" numFmtId="0">
      <sharedItems/>
    </cacheField>
    <cacheField name="Prodejce" numFmtId="0">
      <sharedItems count="8">
        <s v="Fantomas"/>
        <s v="Superman"/>
        <s v="Rakosníček"/>
        <s v="Bond James"/>
        <s v="Wolker Johny"/>
        <s v="Aladin"/>
        <s v="Bathman"/>
        <s v="Spiderman"/>
      </sharedItems>
    </cacheField>
    <cacheField name="Kategorie " numFmtId="0">
      <sharedItems count="6">
        <s v="Hokej"/>
        <s v="Golf"/>
        <s v="PinkPong"/>
        <s v="Fotbal"/>
        <s v="Horolezectví"/>
        <s v="Kuželky"/>
      </sharedItems>
    </cacheField>
    <cacheField name="Produkt " numFmtId="0">
      <sharedItems count="28">
        <s v="Helma"/>
        <s v="Hůl"/>
        <s v="Míček"/>
        <s v="Chránče"/>
        <s v="Boty"/>
        <s v="Lopta"/>
        <s v="Pálka"/>
        <s v="Kopačky"/>
        <s v="Karabina"/>
        <s v="Sedák"/>
        <s v="Osma"/>
        <s v="Brusle"/>
        <s v="Trenér"/>
        <s v="Kopačák"/>
        <s v="Puk"/>
        <s v="Lano"/>
        <s v="Síť"/>
        <s v="Kuželka"/>
        <s v="Míč"/>
        <s v="Leštidlo"/>
        <s v="Příručka"/>
        <s v="Skoba"/>
        <s v="Rozhočí"/>
        <s v="Bagl"/>
        <s v="Dres"/>
        <s v="Chraniče"/>
        <s v="Vstupenky"/>
        <s v="Manuál"/>
      </sharedItems>
    </cacheField>
    <cacheField name="Datum" numFmtId="14">
      <sharedItems containsSemiMixedTypes="0" containsNonDate="0" containsDate="1" containsString="0" minDate="2013-02-01T00:00:00" maxDate="2013-03-11T00:00:00"/>
    </cacheField>
    <cacheField name="Ks" numFmtId="0">
      <sharedItems containsSemiMixedTypes="0" containsString="0" containsNumber="1" containsInteger="1" minValue="1" maxValue="145"/>
    </cacheField>
    <cacheField name="Cena" numFmtId="0">
      <sharedItems containsSemiMixedTypes="0" containsString="0" containsNumber="1" containsInteger="1" minValue="7" maxValue="1024"/>
    </cacheField>
    <cacheField name="Prodej" numFmtId="3">
      <sharedItems containsSemiMixedTypes="0" containsString="0" containsNumber="1" containsInteger="1" minValue="24" maxValue="39285"/>
    </cacheField>
    <cacheField name="Nákup" numFmtId="0" formula="Prodej* 0.8" databaseField="0"/>
    <cacheField name="Zisk" numFmtId="0" formula="Prodej-Nákup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Pavel" refreshedDate="41209.276444907409" createdVersion="4" refreshedVersion="4" minRefreshableVersion="3" recordCount="25">
  <cacheSource type="worksheet">
    <worksheetSource name="Tabulka1" r:id="rId2"/>
  </cacheSource>
  <cacheFields count="3">
    <cacheField name="Jméno" numFmtId="0">
      <sharedItems/>
    </cacheField>
    <cacheField name="Pohlaví" numFmtId="0">
      <sharedItems count="2">
        <s v="žena"/>
        <s v="muž"/>
      </sharedItems>
    </cacheField>
    <cacheField name="Kuřák" numFmtId="0">
      <sharedItems count="2">
        <s v="NE"/>
        <s v="AN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Pavel" refreshedDate="41405.611796643519" createdVersion="4" refreshedVersion="4" minRefreshableVersion="3" recordCount="30">
  <cacheSource type="worksheet">
    <worksheetSource ref="C4:J34" sheet="Zadani" r:id="rId2"/>
  </cacheSource>
  <cacheFields count="10">
    <cacheField name="Prodejna" numFmtId="0">
      <sharedItems/>
    </cacheField>
    <cacheField name="Prodejce" numFmtId="0">
      <sharedItems count="8">
        <s v="Fantomas"/>
        <s v="Superman"/>
        <s v="Rakosníček"/>
        <s v="Bond James"/>
        <s v="Wolker Johny"/>
        <s v="Aladin"/>
        <s v="Bathman"/>
        <s v="Spiderman"/>
      </sharedItems>
    </cacheField>
    <cacheField name="Kategorie " numFmtId="0">
      <sharedItems count="6">
        <s v="Hokej"/>
        <s v="Golf"/>
        <s v="PinkPong"/>
        <s v="Fotbal"/>
        <s v="Horolezectví"/>
        <s v="Kuželky"/>
      </sharedItems>
    </cacheField>
    <cacheField name="Produkt " numFmtId="0">
      <sharedItems count="28">
        <s v="Helma"/>
        <s v="Hůl"/>
        <s v="Míček"/>
        <s v="Chránče"/>
        <s v="Boty"/>
        <s v="Lopta"/>
        <s v="Pálka"/>
        <s v="Kopačky"/>
        <s v="Karabina"/>
        <s v="Sedák"/>
        <s v="Osma"/>
        <s v="Brusle"/>
        <s v="Trenér"/>
        <s v="Kopačák"/>
        <s v="Puk"/>
        <s v="Lano"/>
        <s v="Síť"/>
        <s v="Kuželka"/>
        <s v="Míč"/>
        <s v="Leštidlo"/>
        <s v="Příručka"/>
        <s v="Skoba"/>
        <s v="Rozhočí"/>
        <s v="Bagl"/>
        <s v="Dres"/>
        <s v="Chraniče"/>
        <s v="Vstupenky"/>
        <s v="Manuál"/>
      </sharedItems>
    </cacheField>
    <cacheField name="Datum" numFmtId="14">
      <sharedItems containsSemiMixedTypes="0" containsNonDate="0" containsDate="1" containsString="0" minDate="2013-02-01T00:00:00" maxDate="2013-03-11T00:00:00"/>
    </cacheField>
    <cacheField name="Ks" numFmtId="0">
      <sharedItems containsSemiMixedTypes="0" containsString="0" containsNumber="1" containsInteger="1" minValue="1" maxValue="145"/>
    </cacheField>
    <cacheField name="Cena" numFmtId="0">
      <sharedItems containsSemiMixedTypes="0" containsString="0" containsNumber="1" containsInteger="1" minValue="7" maxValue="1024"/>
    </cacheField>
    <cacheField name="Prodej" numFmtId="3">
      <sharedItems containsSemiMixedTypes="0" containsString="0" containsNumber="1" containsInteger="1" minValue="24" maxValue="39285"/>
    </cacheField>
    <cacheField name="Nákup" numFmtId="0" formula="Prodej* 0.8" databaseField="0"/>
    <cacheField name="Zisk" numFmtId="0" formula="Prodej-Nákup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Lasak Pavel" refreshedDate="41407.308951851854" createdVersion="3" refreshedVersion="4" minRefreshableVersion="3" recordCount="30">
  <cacheSource type="worksheet">
    <worksheetSource ref="C4:J34" sheet="Zadani" r:id="rId2"/>
  </cacheSource>
  <cacheFields count="8">
    <cacheField name="Prodejna" numFmtId="0">
      <sharedItems count="2">
        <s v="Krno"/>
        <s v="Brno"/>
      </sharedItems>
    </cacheField>
    <cacheField name="Prodejce" numFmtId="0">
      <sharedItems/>
    </cacheField>
    <cacheField name="Kategorie " numFmtId="0">
      <sharedItems count="6">
        <s v="Hokej"/>
        <s v="Golf"/>
        <s v="PinkPong"/>
        <s v="Fotbal"/>
        <s v="Horolezectví"/>
        <s v="Kuželky"/>
      </sharedItems>
    </cacheField>
    <cacheField name="Produkt " numFmtId="0">
      <sharedItems count="21">
        <s v="Helma"/>
        <s v="Hůl"/>
        <s v="Míček"/>
        <s v="Chránče"/>
        <s v="Boty"/>
        <s v="Lopta"/>
        <s v="Pálka"/>
        <s v="Kopačky"/>
        <s v="Karabina"/>
        <s v="Sedák"/>
        <s v="Osma"/>
        <s v="Brusle"/>
        <s v="Trenér"/>
        <s v="Kopačák"/>
        <s v="Puk"/>
        <s v="Lano"/>
        <s v="Síť"/>
        <s v="Kuželka"/>
        <s v="Leštidlo"/>
        <s v="Bagl"/>
        <s v="Dres"/>
      </sharedItems>
    </cacheField>
    <cacheField name="Datum" numFmtId="14">
      <sharedItems containsSemiMixedTypes="0" containsNonDate="0" containsDate="1" containsString="0" minDate="2013-02-01T00:00:00" maxDate="2013-03-11T00:00:00"/>
    </cacheField>
    <cacheField name="Ks" numFmtId="0">
      <sharedItems containsSemiMixedTypes="0" containsString="0" containsNumber="1" containsInteger="1" minValue="1" maxValue="145"/>
    </cacheField>
    <cacheField name="Cena" numFmtId="0">
      <sharedItems containsSemiMixedTypes="0" containsString="0" containsNumber="1" containsInteger="1" minValue="7" maxValue="1024"/>
    </cacheField>
    <cacheField name="Prodej" numFmtId="3">
      <sharedItems containsSemiMixedTypes="0" containsString="0" containsNumber="1" containsInteger="1" minValue="24" maxValue="392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Lasak Pavel" refreshedDate="41408.37405752315" createdVersion="3" refreshedVersion="4" minRefreshableVersion="3" recordCount="30">
  <cacheSource type="worksheet">
    <worksheetSource ref="B4:J34" sheet="Zadani" r:id="rId2"/>
  </cacheSource>
  <cacheFields count="9">
    <cacheField name="id" numFmtId="0">
      <sharedItems containsSemiMixedTypes="0" containsString="0" containsNumber="1" containsInteger="1" minValue="1" maxValue="30"/>
    </cacheField>
    <cacheField name="Prodejna" numFmtId="0">
      <sharedItems/>
    </cacheField>
    <cacheField name="Prodejce" numFmtId="0">
      <sharedItems/>
    </cacheField>
    <cacheField name="Kategorie " numFmtId="0">
      <sharedItems count="6">
        <s v="Hokej"/>
        <s v="Golf"/>
        <s v="PinkPong"/>
        <s v="Fotbal"/>
        <s v="Horolezectví"/>
        <s v="Kuželky"/>
      </sharedItems>
    </cacheField>
    <cacheField name="Produkt " numFmtId="0">
      <sharedItems count="21">
        <s v="Helma"/>
        <s v="Hůl"/>
        <s v="Míček"/>
        <s v="Chránče"/>
        <s v="Boty"/>
        <s v="Lopta"/>
        <s v="Pálka"/>
        <s v="Kopačky"/>
        <s v="Karabina"/>
        <s v="Sedák"/>
        <s v="Osma"/>
        <s v="Brusle"/>
        <s v="Trenér"/>
        <s v="Kopačák"/>
        <s v="Puk"/>
        <s v="Lano"/>
        <s v="Síť"/>
        <s v="Kuželka"/>
        <s v="Leštidlo"/>
        <s v="Bagl"/>
        <s v="Dres"/>
      </sharedItems>
    </cacheField>
    <cacheField name="Datum" numFmtId="14">
      <sharedItems containsSemiMixedTypes="0" containsNonDate="0" containsDate="1" containsString="0" minDate="2013-02-01T00:00:00" maxDate="2013-03-11T00:00:00" count="17">
        <d v="2013-02-01T00:00:00"/>
        <d v="2013-02-05T00:00:00"/>
        <d v="2013-02-06T00:00:00"/>
        <d v="2013-02-14T00:00:00"/>
        <d v="2013-02-16T00:00:00"/>
        <d v="2013-02-17T00:00:00"/>
        <d v="2013-02-21T00:00:00"/>
        <d v="2013-02-22T00:00:00"/>
        <d v="2013-02-26T00:00:00"/>
        <d v="2013-03-03T00:00:00"/>
        <d v="2013-03-04T00:00:00"/>
        <d v="2013-03-05T00:00:00"/>
        <d v="2013-03-06T00:00:00"/>
        <d v="2013-03-07T00:00:00"/>
        <d v="2013-03-08T00:00:00"/>
        <d v="2013-03-09T00:00:00"/>
        <d v="2013-03-10T00:00:00"/>
      </sharedItems>
      <fieldGroup base="5">
        <rangePr groupBy="days" startDate="2013-02-01T00:00:00" endDate="2013-03-11T00:00:00" groupInterval="7"/>
        <groupItems count="8">
          <s v="&lt;1.2.2013"/>
          <s v="1.2.2013 - 7.2.2013"/>
          <s v="8.2.2013 - 14.2.2013"/>
          <s v="15.2.2013 - 21.2.2013"/>
          <s v="22.2.2013 - 28.2.2013"/>
          <s v="1.3.2013 - 7.3.2013"/>
          <s v="8.3.2013 - 11.3.2013"/>
          <s v="&gt;11.3.2013"/>
        </groupItems>
      </fieldGroup>
    </cacheField>
    <cacheField name="Ks" numFmtId="0">
      <sharedItems containsSemiMixedTypes="0" containsString="0" containsNumber="1" containsInteger="1" minValue="1" maxValue="145"/>
    </cacheField>
    <cacheField name="Cena" numFmtId="0">
      <sharedItems containsSemiMixedTypes="0" containsString="0" containsNumber="1" containsInteger="1" minValue="7" maxValue="1024"/>
    </cacheField>
    <cacheField name="Prodej" numFmtId="3">
      <sharedItems containsSemiMixedTypes="0" containsString="0" containsNumber="1" containsInteger="1" minValue="24" maxValue="392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cirtkova" refreshedDate="41968.11175358796" createdVersion="1" refreshedVersion="4" recordCount="24" upgradeOnRefresh="1">
  <cacheSource type="worksheet">
    <worksheetSource ref="B3:F27" sheet="KT-graf"/>
  </cacheSource>
  <cacheFields count="5">
    <cacheField name="jméno" numFmtId="0">
      <sharedItems/>
    </cacheField>
    <cacheField name="pohlaví" numFmtId="0">
      <sharedItems count="2">
        <s v="žena"/>
        <s v="muž"/>
      </sharedItems>
    </cacheField>
    <cacheField name="rodinný stav" numFmtId="0">
      <sharedItems count="4">
        <s v="vdaná-ženatý"/>
        <s v="svobodná(ý)"/>
        <s v="vdova(ec)"/>
        <s v="rozvedená(ý)"/>
      </sharedItems>
    </cacheField>
    <cacheField name="vlastník bytu" numFmtId="0">
      <sharedItems count="3">
        <s v="osoba"/>
        <s v="stát"/>
        <s v="družstvo"/>
      </sharedItems>
    </cacheField>
    <cacheField name="počet členů ve spol.domácnosti" numFmtId="0">
      <sharedItems containsSemiMixedTypes="0" containsString="0" containsNumber="1" containsInteger="1" minValue="1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Zuzana Čírtková" refreshedDate="40333.515964004633" createdVersion="1" refreshedVersion="4" recordCount="112">
  <cacheSource type="worksheet">
    <worksheetSource ref="A1:C113" sheet="Data" r:id="rId2"/>
  </cacheSource>
  <cacheFields count="3">
    <cacheField name="počet" numFmtId="0">
      <sharedItems containsSemiMixedTypes="0" containsString="0" containsNumber="1" containsInteger="1" minValue="7" maxValue="372"/>
    </cacheField>
    <cacheField name="stránka" numFmtId="0">
      <sharedItems count="19">
        <s v="/mesicnik0909.pdf"/>
        <s v="/"/>
        <s v="/mesicnik0905.pdf"/>
        <s v="/mesicnik0906.pdf"/>
        <s v="/mesicnik0910.pdf"/>
        <s v="/informatikon0905.pdf"/>
        <s v="/informatikon0904.pdf"/>
        <s v="/informatikon0903.pdf"/>
        <s v="/informatikon0902.pdf"/>
        <s v="/informatikon0901.pdf"/>
        <s v="/mesicnik0911.pdf"/>
        <s v="/mesicnik0912.pdf"/>
        <s v="/mesicnik1001.pdf"/>
        <s v="/mesicnik1003.pdf"/>
        <s v="/mesicnik1002.pdf"/>
        <s v="/informatikon1006.pdf"/>
        <s v="/mesicnik1004.pdf"/>
        <s v="/informatikon1007.pdf"/>
        <s v="/informatikon1008.pdf"/>
      </sharedItems>
    </cacheField>
    <cacheField name="měsíc" numFmtId="0">
      <sharedItems containsSemiMixedTypes="0" containsNonDate="0" containsDate="1" containsString="0" minDate="2009-09-01T00:00:00" maxDate="2010-05-02T00:00:00" count="9"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Ardamicova Maria" refreshedDate="41974.33852928241" createdVersion="4" refreshedVersion="4" minRefreshableVersion="3" recordCount="30">
  <cacheSource type="worksheet">
    <worksheetSource ref="B4:J34" sheet="LAKT-obchod"/>
  </cacheSource>
  <cacheFields count="9">
    <cacheField name="id" numFmtId="0">
      <sharedItems containsSemiMixedTypes="0" containsString="0" containsNumber="1" containsInteger="1" minValue="1" maxValue="30"/>
    </cacheField>
    <cacheField name="Prodejna" numFmtId="0">
      <sharedItems count="1">
        <s v="Krno"/>
      </sharedItems>
    </cacheField>
    <cacheField name="Prodejce" numFmtId="0">
      <sharedItems count="8">
        <s v="Fantomas"/>
        <s v="Superman"/>
        <s v="Rakosníček"/>
        <s v="Bond James"/>
        <s v="Wolker Johny"/>
        <s v="Aladin"/>
        <s v="Bathman"/>
        <s v="Spiderman"/>
      </sharedItems>
    </cacheField>
    <cacheField name="Kategorie " numFmtId="0">
      <sharedItems/>
    </cacheField>
    <cacheField name="Produkt " numFmtId="0">
      <sharedItems count="28">
        <s v="Helma"/>
        <s v="Hůl"/>
        <s v="Míček"/>
        <s v="Chránče"/>
        <s v="Boty"/>
        <s v="Lopta"/>
        <s v="Pálka"/>
        <s v="Kopačky"/>
        <s v="Karabina"/>
        <s v="Sedák"/>
        <s v="Osma"/>
        <s v="Brusle"/>
        <s v="Trenér"/>
        <s v="Kopačák"/>
        <s v="Puk"/>
        <s v="Lano"/>
        <s v="Síť"/>
        <s v="Kuželka"/>
        <s v="Míč"/>
        <s v="Leštidlo"/>
        <s v="Příručka"/>
        <s v="Skoba"/>
        <s v="Rozhočí"/>
        <s v="Bagl"/>
        <s v="Dres"/>
        <s v="Chraniče"/>
        <s v="Vstupenky"/>
        <s v="Manuál"/>
      </sharedItems>
    </cacheField>
    <cacheField name="Datum" numFmtId="14">
      <sharedItems containsSemiMixedTypes="0" containsNonDate="0" containsDate="1" containsString="0" minDate="2013-02-01T00:00:00" maxDate="2013-03-11T00:00:00"/>
    </cacheField>
    <cacheField name="Ks" numFmtId="0">
      <sharedItems containsSemiMixedTypes="0" containsString="0" containsNumber="1" containsInteger="1" minValue="1" maxValue="145"/>
    </cacheField>
    <cacheField name="Cena" numFmtId="0">
      <sharedItems containsSemiMixedTypes="0" containsString="0" containsNumber="1" containsInteger="1" minValue="7" maxValue="1024" count="29">
        <n v="125"/>
        <n v="100"/>
        <n v="80"/>
        <n v="123"/>
        <n v="456"/>
        <n v="14"/>
        <n v="147"/>
        <n v="258"/>
        <n v="369"/>
        <n v="951"/>
        <n v="159"/>
        <n v="7"/>
        <n v="873"/>
        <n v="222"/>
        <n v="357"/>
        <n v="12"/>
        <n v="24"/>
        <n v="64"/>
        <n v="128"/>
        <n v="1024"/>
        <n v="555"/>
        <n v="666"/>
        <n v="777"/>
        <n v="888"/>
        <n v="999"/>
        <n v="200"/>
        <n v="300"/>
        <n v="400"/>
        <n v="111"/>
      </sharedItems>
    </cacheField>
    <cacheField name="Prodej" numFmtId="3">
      <sharedItems containsSemiMixedTypes="0" containsString="0" containsNumber="1" containsInteger="1" minValue="24" maxValue="392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Ardamicova Maria" refreshedDate="41974.491955324076" createdVersion="4" refreshedVersion="4" minRefreshableVersion="3" recordCount="30">
  <cacheSource type="worksheet">
    <worksheetSource ref="B3:D33" sheet="List2"/>
  </cacheSource>
  <cacheFields count="5">
    <cacheField name="predajca" numFmtId="0">
      <sharedItems count="5">
        <s v="AAA"/>
        <s v="ABB"/>
        <s v="CCC"/>
        <s v="ddd"/>
        <s v="eee"/>
      </sharedItems>
    </cacheField>
    <cacheField name="výrobky" numFmtId="0">
      <sharedItems count="6">
        <s v="židle"/>
        <s v="stůl"/>
        <s v="skříň"/>
        <s v="botník"/>
        <s v="pc stůl"/>
        <s v="kuchyň"/>
      </sharedItems>
    </cacheField>
    <cacheField name="cena" numFmtId="0">
      <sharedItems containsSemiMixedTypes="0" containsString="0" containsNumber="1" containsInteger="1" minValue="400" maxValue="40000"/>
    </cacheField>
    <cacheField name="Pole1" numFmtId="0" formula="cena*1.22" databaseField="0"/>
    <cacheField name="Pole2" numFmtId="0" formula=" 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7">
  <r>
    <d v="2003-01-06T00:00:00"/>
    <x v="0"/>
    <s v="PC sestava"/>
    <n v="30000"/>
    <x v="0"/>
  </r>
  <r>
    <d v="2003-01-06T00:00:00"/>
    <x v="1"/>
    <s v="monitor"/>
    <n v="5000"/>
    <x v="0"/>
  </r>
  <r>
    <d v="2003-01-06T00:00:00"/>
    <x v="2"/>
    <s v="notebook"/>
    <n v="10000"/>
    <x v="0"/>
  </r>
  <r>
    <d v="2003-01-06T00:00:00"/>
    <x v="3"/>
    <s v="tiskárna"/>
    <n v="15000"/>
    <x v="0"/>
  </r>
  <r>
    <d v="2003-01-06T00:00:00"/>
    <x v="4"/>
    <s v="telefon"/>
    <n v="25000"/>
    <x v="0"/>
  </r>
  <r>
    <d v="2003-01-06T00:00:00"/>
    <x v="5"/>
    <s v="kopírka"/>
    <n v="30000"/>
    <x v="0"/>
  </r>
  <r>
    <d v="2003-01-06T00:00:00"/>
    <x v="6"/>
    <s v="PC sestava"/>
    <n v="40000"/>
    <x v="0"/>
  </r>
  <r>
    <d v="2003-01-07T00:00:00"/>
    <x v="7"/>
    <s v="monitor"/>
    <n v="60000"/>
    <x v="0"/>
  </r>
  <r>
    <d v="2003-01-07T00:00:00"/>
    <x v="8"/>
    <s v="kopírka"/>
    <n v="30000"/>
    <x v="0"/>
  </r>
  <r>
    <d v="2003-01-07T00:00:00"/>
    <x v="9"/>
    <s v="PC sestava"/>
    <n v="40000"/>
    <x v="0"/>
  </r>
  <r>
    <d v="2003-01-07T00:00:00"/>
    <x v="3"/>
    <s v="notebook"/>
    <n v="60000"/>
    <x v="0"/>
  </r>
  <r>
    <d v="2003-01-07T00:00:00"/>
    <x v="4"/>
    <s v="notebook"/>
    <n v="30000"/>
    <x v="0"/>
  </r>
  <r>
    <d v="2003-01-07T00:00:00"/>
    <x v="5"/>
    <s v="tiskárna"/>
    <n v="5000"/>
    <x v="0"/>
  </r>
  <r>
    <d v="2003-01-08T00:00:00"/>
    <x v="6"/>
    <s v="telefon"/>
    <n v="10000"/>
    <x v="0"/>
  </r>
  <r>
    <d v="2003-01-08T00:00:00"/>
    <x v="8"/>
    <s v="kopírka"/>
    <n v="15000"/>
    <x v="0"/>
  </r>
  <r>
    <d v="2003-01-08T00:00:00"/>
    <x v="9"/>
    <s v="telefon"/>
    <n v="25000"/>
    <x v="0"/>
  </r>
  <r>
    <d v="2003-01-08T00:00:00"/>
    <x v="3"/>
    <s v="kopírka"/>
    <n v="30000"/>
    <x v="0"/>
  </r>
  <r>
    <d v="2003-01-08T00:00:00"/>
    <x v="4"/>
    <s v="PC sestava"/>
    <n v="10000"/>
    <x v="0"/>
  </r>
  <r>
    <d v="2003-01-09T00:00:00"/>
    <x v="5"/>
    <s v="monitor"/>
    <n v="10000"/>
    <x v="0"/>
  </r>
  <r>
    <d v="2003-01-09T00:00:00"/>
    <x v="6"/>
    <s v="notebook"/>
    <n v="15000"/>
    <x v="0"/>
  </r>
  <r>
    <d v="2003-01-09T00:00:00"/>
    <x v="8"/>
    <s v="kopírka"/>
    <n v="25000"/>
    <x v="0"/>
  </r>
  <r>
    <d v="2003-01-10T00:00:00"/>
    <x v="9"/>
    <s v="PC sestava"/>
    <n v="40000"/>
    <x v="0"/>
  </r>
  <r>
    <d v="2003-01-10T00:00:00"/>
    <x v="6"/>
    <s v="monitor"/>
    <n v="50000"/>
    <x v="0"/>
  </r>
  <r>
    <d v="2003-01-10T00:00:00"/>
    <x v="7"/>
    <s v="notebook"/>
    <n v="60000"/>
    <x v="0"/>
  </r>
  <r>
    <d v="2003-01-10T00:00:00"/>
    <x v="3"/>
    <s v="notebook"/>
    <n v="30000"/>
    <x v="0"/>
  </r>
  <r>
    <d v="2003-01-10T00:00:00"/>
    <x v="4"/>
    <s v="tiskárna"/>
    <n v="30000"/>
    <x v="0"/>
  </r>
  <r>
    <d v="2003-01-13T00:00:00"/>
    <x v="4"/>
    <s v="telefon"/>
    <n v="5000"/>
    <x v="0"/>
  </r>
  <r>
    <d v="2003-01-13T00:00:00"/>
    <x v="5"/>
    <s v="kopírka"/>
    <n v="10000"/>
    <x v="0"/>
  </r>
  <r>
    <d v="2003-01-13T00:00:00"/>
    <x v="6"/>
    <s v="kopírka"/>
    <n v="15000"/>
    <x v="0"/>
  </r>
  <r>
    <d v="2003-01-14T00:00:00"/>
    <x v="6"/>
    <s v="PC sestava"/>
    <n v="25000"/>
    <x v="0"/>
  </r>
  <r>
    <d v="2003-01-15T00:00:00"/>
    <x v="8"/>
    <s v="monitor"/>
    <n v="30000"/>
    <x v="0"/>
  </r>
  <r>
    <d v="2003-01-16T00:00:00"/>
    <x v="9"/>
    <s v="notebook"/>
    <n v="50000"/>
    <x v="0"/>
  </r>
  <r>
    <d v="2003-01-16T00:00:00"/>
    <x v="3"/>
    <s v="notebook"/>
    <n v="60000"/>
    <x v="0"/>
  </r>
  <r>
    <d v="2003-01-16T00:00:00"/>
    <x v="4"/>
    <s v="tiskárna"/>
    <n v="30000"/>
    <x v="0"/>
  </r>
  <r>
    <d v="2003-01-16T00:00:00"/>
    <x v="5"/>
    <s v="telefon"/>
    <n v="5000"/>
    <x v="0"/>
  </r>
  <r>
    <d v="2003-01-16T00:00:00"/>
    <x v="6"/>
    <s v="kopírka"/>
    <n v="10000"/>
    <x v="0"/>
  </r>
  <r>
    <d v="2003-01-16T00:00:00"/>
    <x v="9"/>
    <s v="telefon"/>
    <n v="15000"/>
    <x v="0"/>
  </r>
  <r>
    <d v="2003-01-17T00:00:00"/>
    <x v="3"/>
    <s v="telefon"/>
    <n v="25000"/>
    <x v="0"/>
  </r>
  <r>
    <d v="2003-01-17T00:00:00"/>
    <x v="4"/>
    <s v="kopírka"/>
    <n v="30000"/>
    <x v="0"/>
  </r>
  <r>
    <d v="2003-01-17T00:00:00"/>
    <x v="5"/>
    <s v="PC sestava"/>
    <n v="30000"/>
    <x v="0"/>
  </r>
  <r>
    <d v="2003-01-17T00:00:00"/>
    <x v="6"/>
    <s v="monitor"/>
    <n v="5000"/>
    <x v="0"/>
  </r>
  <r>
    <d v="2003-01-20T00:00:00"/>
    <x v="8"/>
    <s v="notebook"/>
    <n v="10000"/>
    <x v="0"/>
  </r>
  <r>
    <d v="2003-01-20T00:00:00"/>
    <x v="3"/>
    <s v="notebook"/>
    <n v="15000"/>
    <x v="0"/>
  </r>
  <r>
    <d v="2003-01-20T00:00:00"/>
    <x v="0"/>
    <s v="tiskárna"/>
    <n v="25000"/>
    <x v="0"/>
  </r>
  <r>
    <d v="2003-01-21T00:00:00"/>
    <x v="1"/>
    <s v="tiskárna"/>
    <n v="30000"/>
    <x v="0"/>
  </r>
  <r>
    <d v="2003-01-21T00:00:00"/>
    <x v="2"/>
    <s v="telefon"/>
    <n v="50000"/>
    <x v="0"/>
  </r>
  <r>
    <d v="2003-01-21T00:00:00"/>
    <x v="3"/>
    <s v="kopírka"/>
    <n v="60000"/>
    <x v="0"/>
  </r>
  <r>
    <d v="2003-01-22T00:00:00"/>
    <x v="4"/>
    <s v="telefon"/>
    <n v="30000"/>
    <x v="0"/>
  </r>
  <r>
    <d v="2003-01-22T00:00:00"/>
    <x v="5"/>
    <s v="telefon"/>
    <n v="5000"/>
    <x v="0"/>
  </r>
  <r>
    <d v="2003-01-22T00:00:00"/>
    <x v="6"/>
    <s v="kopírka"/>
    <n v="10000"/>
    <x v="0"/>
  </r>
  <r>
    <d v="2003-01-22T00:00:00"/>
    <x v="8"/>
    <s v="PC sestava"/>
    <n v="15000"/>
    <x v="0"/>
  </r>
  <r>
    <d v="2003-01-22T00:00:00"/>
    <x v="9"/>
    <s v="PC sestava"/>
    <n v="5000"/>
    <x v="0"/>
  </r>
  <r>
    <d v="2003-01-22T00:00:00"/>
    <x v="7"/>
    <s v="PC sestava"/>
    <n v="10000"/>
    <x v="0"/>
  </r>
  <r>
    <d v="2003-01-23T00:00:00"/>
    <x v="0"/>
    <s v="PC sestava"/>
    <n v="15000"/>
    <x v="0"/>
  </r>
  <r>
    <d v="2003-01-23T00:00:00"/>
    <x v="1"/>
    <s v="tiskárna"/>
    <n v="25000"/>
    <x v="0"/>
  </r>
  <r>
    <d v="2003-01-23T00:00:00"/>
    <x v="6"/>
    <s v="notebook"/>
    <n v="50000"/>
    <x v="0"/>
  </r>
  <r>
    <d v="2003-01-23T00:00:00"/>
    <x v="2"/>
    <s v="telefon"/>
    <n v="30000"/>
    <x v="0"/>
  </r>
  <r>
    <d v="2003-01-24T00:00:00"/>
    <x v="4"/>
    <s v="kopírka"/>
    <n v="30000"/>
    <x v="0"/>
  </r>
  <r>
    <d v="2003-01-24T00:00:00"/>
    <x v="5"/>
    <s v="telefon"/>
    <n v="5000"/>
    <x v="0"/>
  </r>
  <r>
    <d v="2003-01-24T00:00:00"/>
    <x v="6"/>
    <s v="telefon"/>
    <n v="10000"/>
    <x v="0"/>
  </r>
  <r>
    <d v="2003-01-27T00:00:00"/>
    <x v="8"/>
    <s v="kopírka"/>
    <n v="15000"/>
    <x v="0"/>
  </r>
  <r>
    <d v="2003-01-27T00:00:00"/>
    <x v="9"/>
    <s v="notebook"/>
    <n v="25000"/>
    <x v="0"/>
  </r>
  <r>
    <d v="2003-01-27T00:00:00"/>
    <x v="3"/>
    <s v="notebook"/>
    <n v="30000"/>
    <x v="0"/>
  </r>
  <r>
    <d v="2003-01-27T00:00:00"/>
    <x v="0"/>
    <s v="tiskárna"/>
    <n v="50000"/>
    <x v="0"/>
  </r>
  <r>
    <d v="2003-01-27T00:00:00"/>
    <x v="0"/>
    <s v="telefon"/>
    <n v="60000"/>
    <x v="0"/>
  </r>
  <r>
    <d v="2003-01-27T00:00:00"/>
    <x v="1"/>
    <s v="kopírka"/>
    <n v="30000"/>
    <x v="0"/>
  </r>
  <r>
    <d v="2003-01-27T00:00:00"/>
    <x v="2"/>
    <s v="telefon"/>
    <n v="5000"/>
    <x v="0"/>
  </r>
  <r>
    <d v="2003-01-28T00:00:00"/>
    <x v="8"/>
    <s v="telefon"/>
    <n v="10000"/>
    <x v="0"/>
  </r>
  <r>
    <d v="2003-01-28T00:00:00"/>
    <x v="9"/>
    <s v="PC sestava"/>
    <n v="15000"/>
    <x v="0"/>
  </r>
  <r>
    <d v="2003-01-28T00:00:00"/>
    <x v="3"/>
    <s v="tiskárna"/>
    <n v="10000"/>
    <x v="0"/>
  </r>
  <r>
    <d v="2003-01-28T00:00:00"/>
    <x v="4"/>
    <s v="telefon"/>
    <n v="15000"/>
    <x v="0"/>
  </r>
  <r>
    <d v="2003-01-29T00:00:00"/>
    <x v="5"/>
    <s v="kopírka"/>
    <n v="25000"/>
    <x v="0"/>
  </r>
  <r>
    <d v="2003-01-29T00:00:00"/>
    <x v="6"/>
    <s v="telefon"/>
    <n v="30000"/>
    <x v="0"/>
  </r>
  <r>
    <d v="2003-01-29T00:00:00"/>
    <x v="8"/>
    <s v="telefon"/>
    <n v="50000"/>
    <x v="0"/>
  </r>
  <r>
    <d v="2003-01-29T00:00:00"/>
    <x v="9"/>
    <s v="kopírka"/>
    <n v="60000"/>
    <x v="0"/>
  </r>
  <r>
    <d v="2003-01-30T00:00:00"/>
    <x v="6"/>
    <s v="telefon"/>
    <n v="30000"/>
    <x v="0"/>
  </r>
  <r>
    <d v="2003-01-30T00:00:00"/>
    <x v="7"/>
    <s v="telefon"/>
    <n v="10000"/>
    <x v="0"/>
  </r>
  <r>
    <d v="2003-01-30T00:00:00"/>
    <x v="3"/>
    <s v="kopírka"/>
    <n v="15000"/>
    <x v="0"/>
  </r>
  <r>
    <d v="2003-01-30T00:00:00"/>
    <x v="0"/>
    <s v="PC sestava"/>
    <n v="25000"/>
    <x v="0"/>
  </r>
  <r>
    <d v="2003-01-30T00:00:00"/>
    <x v="1"/>
    <s v="PC sestava"/>
    <n v="30000"/>
    <x v="0"/>
  </r>
  <r>
    <d v="2003-01-31T00:00:00"/>
    <x v="4"/>
    <s v="tiskárna"/>
    <n v="10000"/>
    <x v="0"/>
  </r>
  <r>
    <d v="2003-01-31T00:00:00"/>
    <x v="2"/>
    <s v="PC sestava"/>
    <n v="50000"/>
    <x v="0"/>
  </r>
  <r>
    <d v="2003-01-31T00:00:00"/>
    <x v="3"/>
    <s v="PC sestava"/>
    <n v="60000"/>
    <x v="0"/>
  </r>
  <r>
    <d v="2003-01-31T00:00:00"/>
    <x v="4"/>
    <s v="tiskárna"/>
    <n v="30000"/>
    <x v="0"/>
  </r>
  <r>
    <d v="2003-01-31T00:00:00"/>
    <x v="0"/>
    <s v="PC sestava"/>
    <n v="10000"/>
    <x v="0"/>
  </r>
  <r>
    <d v="2003-02-03T00:00:00"/>
    <x v="1"/>
    <s v="monitor"/>
    <n v="15000"/>
    <x v="1"/>
  </r>
  <r>
    <d v="2003-02-03T00:00:00"/>
    <x v="4"/>
    <s v="kopírka"/>
    <n v="30000"/>
    <x v="1"/>
  </r>
  <r>
    <d v="2003-02-03T00:00:00"/>
    <x v="2"/>
    <s v="notebook"/>
    <n v="25000"/>
    <x v="1"/>
  </r>
  <r>
    <d v="2003-02-04T00:00:00"/>
    <x v="3"/>
    <s v="tiskárna"/>
    <n v="30000"/>
    <x v="1"/>
  </r>
  <r>
    <d v="2003-02-04T00:00:00"/>
    <x v="4"/>
    <s v="telefon"/>
    <n v="10000"/>
    <x v="1"/>
  </r>
  <r>
    <d v="2003-02-04T00:00:00"/>
    <x v="6"/>
    <s v="kopírka"/>
    <n v="30000"/>
    <x v="1"/>
  </r>
  <r>
    <d v="2003-02-04T00:00:00"/>
    <x v="8"/>
    <s v="PC sestava"/>
    <n v="5000"/>
    <x v="1"/>
  </r>
  <r>
    <d v="2003-02-04T00:00:00"/>
    <x v="9"/>
    <s v="monitor"/>
    <n v="10000"/>
    <x v="1"/>
  </r>
  <r>
    <d v="2003-02-05T00:00:00"/>
    <x v="6"/>
    <s v="notebook"/>
    <n v="25000"/>
    <x v="1"/>
  </r>
  <r>
    <d v="2003-02-05T00:00:00"/>
    <x v="7"/>
    <s v="notebook"/>
    <n v="30000"/>
    <x v="1"/>
  </r>
  <r>
    <d v="2003-02-05T00:00:00"/>
    <x v="3"/>
    <s v="tiskárna"/>
    <n v="50000"/>
    <x v="1"/>
  </r>
  <r>
    <d v="2003-02-05T00:00:00"/>
    <x v="4"/>
    <s v="telefon"/>
    <n v="60000"/>
    <x v="1"/>
  </r>
  <r>
    <d v="2003-02-05T00:00:00"/>
    <x v="8"/>
    <s v="kopírka"/>
    <n v="15000"/>
    <x v="1"/>
  </r>
  <r>
    <d v="2003-02-05T00:00:00"/>
    <x v="9"/>
    <s v="telefon"/>
    <n v="25000"/>
    <x v="1"/>
  </r>
  <r>
    <d v="2003-02-05T00:00:00"/>
    <x v="3"/>
    <s v="PC sestava"/>
    <n v="30000"/>
    <x v="1"/>
  </r>
  <r>
    <d v="2003-02-05T00:00:00"/>
    <x v="4"/>
    <s v="monitor"/>
    <n v="25000"/>
    <x v="1"/>
  </r>
  <r>
    <d v="2003-02-05T00:00:00"/>
    <x v="5"/>
    <s v="PC sestava"/>
    <n v="30000"/>
    <x v="1"/>
  </r>
  <r>
    <d v="2003-02-06T00:00:00"/>
    <x v="6"/>
    <s v="monitor"/>
    <n v="50000"/>
    <x v="1"/>
  </r>
  <r>
    <d v="2003-02-06T00:00:00"/>
    <x v="8"/>
    <s v="notebook"/>
    <n v="60000"/>
    <x v="1"/>
  </r>
  <r>
    <d v="2003-02-06T00:00:00"/>
    <x v="9"/>
    <s v="notebook"/>
    <n v="30000"/>
    <x v="1"/>
  </r>
  <r>
    <d v="2003-02-07T00:00:00"/>
    <x v="0"/>
    <s v="tiskárna"/>
    <n v="5000"/>
    <x v="1"/>
  </r>
  <r>
    <d v="2003-02-07T00:00:00"/>
    <x v="1"/>
    <s v="telefon"/>
    <n v="10000"/>
    <x v="1"/>
  </r>
  <r>
    <d v="2003-02-07T00:00:00"/>
    <x v="2"/>
    <s v="telefon"/>
    <n v="40000"/>
    <x v="1"/>
  </r>
  <r>
    <d v="2003-02-07T00:00:00"/>
    <x v="3"/>
    <s v="kopírka"/>
    <n v="50000"/>
    <x v="1"/>
  </r>
  <r>
    <d v="2003-02-07T00:00:00"/>
    <x v="4"/>
    <s v="telefon"/>
    <n v="60000"/>
    <x v="1"/>
  </r>
  <r>
    <d v="2003-02-07T00:00:00"/>
    <x v="5"/>
    <s v="PC sestava"/>
    <n v="10000"/>
    <x v="1"/>
  </r>
  <r>
    <d v="2003-02-10T00:00:00"/>
    <x v="6"/>
    <s v="telefon"/>
    <n v="15000"/>
    <x v="1"/>
  </r>
  <r>
    <d v="2003-02-10T00:00:00"/>
    <x v="7"/>
    <s v="kopírka"/>
    <n v="25000"/>
    <x v="1"/>
  </r>
  <r>
    <d v="2003-02-10T00:00:00"/>
    <x v="0"/>
    <s v="telefon"/>
    <n v="30000"/>
    <x v="1"/>
  </r>
  <r>
    <d v="2003-02-10T00:00:00"/>
    <x v="1"/>
    <s v="PC sestava"/>
    <n v="30000"/>
    <x v="1"/>
  </r>
  <r>
    <d v="2003-02-11T00:00:00"/>
    <x v="2"/>
    <s v="monitor"/>
    <n v="60000"/>
    <x v="1"/>
  </r>
  <r>
    <d v="2003-02-11T00:00:00"/>
    <x v="4"/>
    <s v="notebook"/>
    <n v="30000"/>
    <x v="1"/>
  </r>
  <r>
    <d v="2003-02-11T00:00:00"/>
    <x v="5"/>
    <s v="kopírka"/>
    <n v="5000"/>
    <x v="1"/>
  </r>
  <r>
    <d v="2003-02-11T00:00:00"/>
    <x v="6"/>
    <s v="PC sestava"/>
    <n v="10000"/>
    <x v="1"/>
  </r>
  <r>
    <d v="2003-02-12T00:00:00"/>
    <x v="8"/>
    <s v="telefon"/>
    <n v="15000"/>
    <x v="1"/>
  </r>
  <r>
    <d v="2003-02-12T00:00:00"/>
    <x v="9"/>
    <s v="telefon"/>
    <n v="25000"/>
    <x v="1"/>
  </r>
  <r>
    <d v="2003-02-12T00:00:00"/>
    <x v="4"/>
    <s v="kopírka"/>
    <n v="30000"/>
    <x v="1"/>
  </r>
  <r>
    <d v="2003-02-12T00:00:00"/>
    <x v="5"/>
    <s v="PC sestava"/>
    <n v="30000"/>
    <x v="1"/>
  </r>
  <r>
    <d v="2003-02-12T00:00:00"/>
    <x v="6"/>
    <s v="monitor"/>
    <n v="5000"/>
    <x v="1"/>
  </r>
  <r>
    <d v="2003-02-12T00:00:00"/>
    <x v="8"/>
    <s v="notebook"/>
    <n v="10000"/>
    <x v="1"/>
  </r>
  <r>
    <d v="2003-02-12T00:00:00"/>
    <x v="3"/>
    <s v="notebook"/>
    <n v="15000"/>
    <x v="1"/>
  </r>
  <r>
    <d v="2003-02-12T00:00:00"/>
    <x v="0"/>
    <s v="kopírka"/>
    <n v="25000"/>
    <x v="1"/>
  </r>
  <r>
    <d v="2003-02-13T00:00:00"/>
    <x v="1"/>
    <s v="telefon"/>
    <n v="30000"/>
    <x v="1"/>
  </r>
  <r>
    <d v="2003-02-13T00:00:00"/>
    <x v="2"/>
    <s v="telefon"/>
    <n v="50000"/>
    <x v="1"/>
  </r>
  <r>
    <d v="2003-02-13T00:00:00"/>
    <x v="3"/>
    <s v="kopírka"/>
    <n v="60000"/>
    <x v="1"/>
  </r>
  <r>
    <d v="2003-02-13T00:00:00"/>
    <x v="4"/>
    <s v="notebook"/>
    <n v="10000"/>
    <x v="1"/>
  </r>
  <r>
    <d v="2003-02-14T00:00:00"/>
    <x v="5"/>
    <s v="notebook"/>
    <n v="15000"/>
    <x v="1"/>
  </r>
  <r>
    <d v="2003-02-14T00:00:00"/>
    <x v="9"/>
    <s v="tiskárna"/>
    <n v="10000"/>
    <x v="1"/>
  </r>
  <r>
    <d v="2003-02-14T00:00:00"/>
    <x v="4"/>
    <s v="telefon"/>
    <n v="15000"/>
    <x v="1"/>
  </r>
  <r>
    <d v="2003-02-14T00:00:00"/>
    <x v="5"/>
    <s v="kopírka"/>
    <n v="5000"/>
    <x v="1"/>
  </r>
  <r>
    <d v="2003-02-14T00:00:00"/>
    <x v="6"/>
    <s v="telefon"/>
    <n v="10000"/>
    <x v="1"/>
  </r>
  <r>
    <d v="2003-02-17T00:00:00"/>
    <x v="8"/>
    <s v="telefon"/>
    <n v="15000"/>
    <x v="1"/>
  </r>
  <r>
    <d v="2003-02-17T00:00:00"/>
    <x v="3"/>
    <s v="PC sestava"/>
    <n v="25000"/>
    <x v="1"/>
  </r>
  <r>
    <d v="2003-02-17T00:00:00"/>
    <x v="2"/>
    <s v="telefon"/>
    <n v="15000"/>
    <x v="1"/>
  </r>
  <r>
    <d v="2003-02-18T00:00:00"/>
    <x v="4"/>
    <s v="kopírka"/>
    <n v="10000"/>
    <x v="1"/>
  </r>
  <r>
    <d v="2003-02-18T00:00:00"/>
    <x v="5"/>
    <s v="telefon"/>
    <n v="15000"/>
    <x v="1"/>
  </r>
  <r>
    <d v="2003-02-18T00:00:00"/>
    <x v="6"/>
    <s v="telefon"/>
    <n v="25000"/>
    <x v="1"/>
  </r>
  <r>
    <d v="2003-02-18T00:00:00"/>
    <x v="7"/>
    <s v="kopírka"/>
    <n v="30000"/>
    <x v="1"/>
  </r>
  <r>
    <d v="2003-02-18T00:00:00"/>
    <x v="3"/>
    <s v="notebook"/>
    <n v="50000"/>
    <x v="1"/>
  </r>
  <r>
    <d v="2003-02-18T00:00:00"/>
    <x v="0"/>
    <s v="notebook"/>
    <n v="60000"/>
    <x v="1"/>
  </r>
  <r>
    <d v="2003-02-19T00:00:00"/>
    <x v="1"/>
    <s v="tiskárna"/>
    <n v="30000"/>
    <x v="1"/>
  </r>
  <r>
    <d v="2003-02-19T00:00:00"/>
    <x v="2"/>
    <s v="telefon"/>
    <n v="5000"/>
    <x v="1"/>
  </r>
  <r>
    <d v="2003-02-19T00:00:00"/>
    <x v="3"/>
    <s v="kopírka"/>
    <n v="10000"/>
    <x v="1"/>
  </r>
  <r>
    <d v="2003-02-19T00:00:00"/>
    <x v="4"/>
    <s v="telefon"/>
    <n v="5000"/>
    <x v="1"/>
  </r>
  <r>
    <d v="2003-02-20T00:00:00"/>
    <x v="8"/>
    <s v="telefon"/>
    <n v="10000"/>
    <x v="1"/>
  </r>
  <r>
    <d v="2003-02-20T00:00:00"/>
    <x v="9"/>
    <s v="PC sestava"/>
    <n v="15000"/>
    <x v="1"/>
  </r>
  <r>
    <d v="2003-02-20T00:00:00"/>
    <x v="3"/>
    <s v="tiskárna"/>
    <n v="10000"/>
    <x v="1"/>
  </r>
  <r>
    <d v="2003-02-21T00:00:00"/>
    <x v="4"/>
    <s v="telefon"/>
    <n v="15000"/>
    <x v="1"/>
  </r>
  <r>
    <d v="2003-02-21T00:00:00"/>
    <x v="5"/>
    <s v="kopírka"/>
    <n v="25000"/>
    <x v="1"/>
  </r>
  <r>
    <d v="2003-02-21T00:00:00"/>
    <x v="6"/>
    <s v="telefon"/>
    <n v="30000"/>
    <x v="1"/>
  </r>
  <r>
    <d v="2003-02-24T00:00:00"/>
    <x v="8"/>
    <s v="telefon"/>
    <n v="50000"/>
    <x v="1"/>
  </r>
  <r>
    <d v="2003-02-24T00:00:00"/>
    <x v="3"/>
    <s v="kopírka"/>
    <n v="60000"/>
    <x v="1"/>
  </r>
  <r>
    <d v="2003-02-24T00:00:00"/>
    <x v="2"/>
    <s v="kopírka"/>
    <n v="30000"/>
    <x v="1"/>
  </r>
  <r>
    <d v="2003-02-24T00:00:00"/>
    <x v="4"/>
    <s v="notebook"/>
    <n v="10000"/>
    <x v="1"/>
  </r>
  <r>
    <d v="2003-02-25T00:00:00"/>
    <x v="5"/>
    <s v="notebook"/>
    <n v="15000"/>
    <x v="1"/>
  </r>
  <r>
    <d v="2003-02-25T00:00:00"/>
    <x v="0"/>
    <s v="tiskárna"/>
    <n v="25000"/>
    <x v="1"/>
  </r>
  <r>
    <d v="2003-02-25T00:00:00"/>
    <x v="1"/>
    <s v="telefon"/>
    <n v="30000"/>
    <x v="1"/>
  </r>
  <r>
    <d v="2003-02-25T00:00:00"/>
    <x v="2"/>
    <s v="kopírka"/>
    <n v="30000"/>
    <x v="1"/>
  </r>
  <r>
    <d v="2003-02-26T00:00:00"/>
    <x v="3"/>
    <s v="PC sestava"/>
    <n v="5000"/>
    <x v="1"/>
  </r>
  <r>
    <d v="2003-02-26T00:00:00"/>
    <x v="4"/>
    <s v="tiskárna"/>
    <n v="10000"/>
    <x v="1"/>
  </r>
  <r>
    <d v="2003-02-26T00:00:00"/>
    <x v="4"/>
    <s v="kopírka"/>
    <n v="10000"/>
    <x v="1"/>
  </r>
  <r>
    <d v="2003-02-27T00:00:00"/>
    <x v="5"/>
    <s v="telefon"/>
    <n v="15000"/>
    <x v="1"/>
  </r>
  <r>
    <d v="2003-02-27T00:00:00"/>
    <x v="6"/>
    <s v="telefon"/>
    <n v="25000"/>
    <x v="1"/>
  </r>
  <r>
    <d v="2003-02-27T00:00:00"/>
    <x v="7"/>
    <s v="kopírka"/>
    <n v="30000"/>
    <x v="1"/>
  </r>
  <r>
    <d v="2003-02-27T00:00:00"/>
    <x v="3"/>
    <s v="notebook"/>
    <n v="50000"/>
    <x v="1"/>
  </r>
  <r>
    <d v="2003-02-28T00:00:00"/>
    <x v="9"/>
    <s v="monitor"/>
    <n v="10000"/>
    <x v="1"/>
  </r>
  <r>
    <d v="2003-02-28T00:00:00"/>
    <x v="6"/>
    <s v="notebook"/>
    <n v="25000"/>
    <x v="1"/>
  </r>
  <r>
    <d v="2003-02-28T00:00:00"/>
    <x v="7"/>
    <s v="notebook"/>
    <n v="30000"/>
    <x v="1"/>
  </r>
  <r>
    <d v="2003-02-28T00:00:00"/>
    <x v="3"/>
    <s v="tiskárna"/>
    <n v="50000"/>
    <x v="1"/>
  </r>
  <r>
    <d v="2003-03-03T00:00:00"/>
    <x v="9"/>
    <s v="PC sestava"/>
    <n v="10000"/>
    <x v="2"/>
  </r>
  <r>
    <d v="2003-03-03T00:00:00"/>
    <x v="3"/>
    <s v="monitor"/>
    <n v="15000"/>
    <x v="2"/>
  </r>
  <r>
    <d v="2003-03-03T00:00:00"/>
    <x v="4"/>
    <s v="notebook"/>
    <n v="25000"/>
    <x v="2"/>
  </r>
  <r>
    <d v="2003-03-04T00:00:00"/>
    <x v="5"/>
    <s v="kopírka"/>
    <n v="30000"/>
    <x v="2"/>
  </r>
  <r>
    <d v="2003-03-04T00:00:00"/>
    <x v="6"/>
    <s v="telefon"/>
    <n v="5000"/>
    <x v="2"/>
  </r>
  <r>
    <d v="2003-03-04T00:00:00"/>
    <x v="8"/>
    <s v="PC sestava"/>
    <n v="10000"/>
    <x v="2"/>
  </r>
  <r>
    <d v="2003-03-04T00:00:00"/>
    <x v="8"/>
    <s v="monitor"/>
    <n v="10000"/>
    <x v="2"/>
  </r>
  <r>
    <d v="2003-03-04T00:00:00"/>
    <x v="6"/>
    <s v="PC sestava"/>
    <n v="15000"/>
    <x v="2"/>
  </r>
  <r>
    <d v="2003-03-04T00:00:00"/>
    <x v="7"/>
    <s v="monitor"/>
    <n v="15000"/>
    <x v="2"/>
  </r>
  <r>
    <d v="2003-03-04T00:00:00"/>
    <x v="6"/>
    <s v="notebook"/>
    <n v="25000"/>
    <x v="2"/>
  </r>
  <r>
    <d v="2003-03-04T00:00:00"/>
    <x v="8"/>
    <s v="tiskárna"/>
    <n v="25000"/>
    <x v="2"/>
  </r>
  <r>
    <d v="2003-03-04T00:00:00"/>
    <x v="9"/>
    <s v="telefon"/>
    <n v="25000"/>
    <x v="2"/>
  </r>
  <r>
    <d v="2003-03-04T00:00:00"/>
    <x v="4"/>
    <s v="kopírka"/>
    <n v="30000"/>
    <x v="2"/>
  </r>
  <r>
    <d v="2003-03-04T00:00:00"/>
    <x v="5"/>
    <s v="telefon"/>
    <n v="60000"/>
    <x v="2"/>
  </r>
  <r>
    <d v="2003-03-04T00:00:00"/>
    <x v="6"/>
    <s v="PC sestava"/>
    <n v="60000"/>
    <x v="2"/>
  </r>
  <r>
    <d v="2003-03-05T00:00:00"/>
    <x v="8"/>
    <s v="monitor"/>
    <n v="50000"/>
    <x v="2"/>
  </r>
  <r>
    <d v="2003-03-05T00:00:00"/>
    <x v="3"/>
    <s v="notebook"/>
    <n v="30000"/>
    <x v="2"/>
  </r>
  <r>
    <d v="2003-03-05T00:00:00"/>
    <x v="6"/>
    <s v="kopírka"/>
    <n v="30000"/>
    <x v="2"/>
  </r>
  <r>
    <d v="2003-03-05T00:00:00"/>
    <x v="5"/>
    <s v="PC sestava"/>
    <n v="30000"/>
    <x v="2"/>
  </r>
  <r>
    <d v="2003-03-06T00:00:00"/>
    <x v="6"/>
    <s v="telefon"/>
    <n v="25000"/>
    <x v="2"/>
  </r>
  <r>
    <d v="2003-03-06T00:00:00"/>
    <x v="8"/>
    <s v="telefon"/>
    <n v="10000"/>
    <x v="2"/>
  </r>
  <r>
    <d v="2003-03-06T00:00:00"/>
    <x v="9"/>
    <s v="kopírka"/>
    <n v="5000"/>
    <x v="2"/>
  </r>
  <r>
    <d v="2003-03-06T00:00:00"/>
    <x v="4"/>
    <s v="telefon"/>
    <n v="40000"/>
    <x v="2"/>
  </r>
  <r>
    <d v="2003-03-06T00:00:00"/>
    <x v="5"/>
    <s v="kopírka"/>
    <n v="50000"/>
    <x v="2"/>
  </r>
  <r>
    <d v="2003-03-07T00:00:00"/>
    <x v="6"/>
    <s v="telefon"/>
    <n v="60000"/>
    <x v="2"/>
  </r>
  <r>
    <d v="2003-03-07T00:00:00"/>
    <x v="5"/>
    <s v="kopírka"/>
    <n v="10000"/>
    <x v="2"/>
  </r>
  <r>
    <d v="2003-03-07T00:00:00"/>
    <x v="6"/>
    <s v="PC sestava"/>
    <n v="15000"/>
    <x v="2"/>
  </r>
  <r>
    <d v="2003-03-07T00:00:00"/>
    <x v="7"/>
    <s v="PC sestava"/>
    <n v="25000"/>
    <x v="2"/>
  </r>
  <r>
    <d v="2003-03-10T00:00:00"/>
    <x v="0"/>
    <s v="PC sestava"/>
    <n v="30000"/>
    <x v="2"/>
  </r>
  <r>
    <d v="2003-03-10T00:00:00"/>
    <x v="9"/>
    <s v="PC sestava"/>
    <n v="30000"/>
    <x v="2"/>
  </r>
  <r>
    <d v="2003-03-10T00:00:00"/>
    <x v="4"/>
    <s v="tiskárna"/>
    <n v="60000"/>
    <x v="2"/>
  </r>
  <r>
    <d v="2003-03-10T00:00:00"/>
    <x v="5"/>
    <s v="notebook"/>
    <n v="30000"/>
    <x v="2"/>
  </r>
  <r>
    <d v="2003-03-11T00:00:00"/>
    <x v="6"/>
    <s v="kopírka"/>
    <n v="5000"/>
    <x v="2"/>
  </r>
  <r>
    <d v="2003-03-11T00:00:00"/>
    <x v="8"/>
    <s v="kopírka"/>
    <n v="10000"/>
    <x v="2"/>
  </r>
  <r>
    <d v="2003-03-11T00:00:00"/>
    <x v="3"/>
    <s v="telefon"/>
    <n v="15000"/>
    <x v="2"/>
  </r>
  <r>
    <d v="2003-03-11T00:00:00"/>
    <x v="2"/>
    <s v="kopírka"/>
    <n v="25000"/>
    <x v="2"/>
  </r>
  <r>
    <d v="2003-03-11T00:00:00"/>
    <x v="4"/>
    <s v="telefon"/>
    <n v="30000"/>
    <x v="2"/>
  </r>
  <r>
    <d v="2003-03-11T00:00:00"/>
    <x v="5"/>
    <s v="kopírka"/>
    <n v="30000"/>
    <x v="2"/>
  </r>
  <r>
    <d v="2003-03-11T00:00:00"/>
    <x v="6"/>
    <s v="PC sestava"/>
    <n v="5000"/>
    <x v="2"/>
  </r>
  <r>
    <d v="2003-03-12T00:00:00"/>
    <x v="7"/>
    <s v="telefon"/>
    <n v="10000"/>
    <x v="2"/>
  </r>
  <r>
    <d v="2003-03-12T00:00:00"/>
    <x v="3"/>
    <s v="telefon"/>
    <n v="15000"/>
    <x v="2"/>
  </r>
  <r>
    <d v="2003-03-12T00:00:00"/>
    <x v="0"/>
    <s v="kopírka"/>
    <n v="25000"/>
    <x v="2"/>
  </r>
  <r>
    <d v="2003-03-12T00:00:00"/>
    <x v="1"/>
    <s v="telefon"/>
    <n v="30000"/>
    <x v="2"/>
  </r>
  <r>
    <d v="2003-03-13T00:00:00"/>
    <x v="2"/>
    <s v="telefon"/>
    <n v="50000"/>
    <x v="2"/>
  </r>
  <r>
    <d v="2003-03-13T00:00:00"/>
    <x v="3"/>
    <s v="kopírka"/>
    <n v="60000"/>
    <x v="2"/>
  </r>
  <r>
    <d v="2003-03-13T00:00:00"/>
    <x v="4"/>
    <s v="notebook"/>
    <n v="10000"/>
    <x v="2"/>
  </r>
  <r>
    <d v="2003-03-13T00:00:00"/>
    <x v="7"/>
    <s v="notebook"/>
    <n v="15000"/>
    <x v="2"/>
  </r>
  <r>
    <d v="2003-03-13T00:00:00"/>
    <x v="9"/>
    <s v="tiskárna"/>
    <n v="10000"/>
    <x v="2"/>
  </r>
  <r>
    <d v="2003-03-14T00:00:00"/>
    <x v="6"/>
    <s v="PC sestava"/>
    <n v="50000"/>
    <x v="2"/>
  </r>
  <r>
    <d v="2003-03-14T00:00:00"/>
    <x v="6"/>
    <s v="telefon"/>
    <n v="60000"/>
    <x v="2"/>
  </r>
  <r>
    <d v="2003-03-14T00:00:00"/>
    <x v="4"/>
    <s v="telefon"/>
    <n v="30000"/>
    <x v="2"/>
  </r>
  <r>
    <d v="2003-03-14T00:00:00"/>
    <x v="4"/>
    <s v="kopírka"/>
    <n v="5000"/>
    <x v="2"/>
  </r>
  <r>
    <d v="2003-03-17T00:00:00"/>
    <x v="0"/>
    <s v="telefon"/>
    <n v="10000"/>
    <x v="2"/>
  </r>
  <r>
    <d v="2003-03-17T00:00:00"/>
    <x v="5"/>
    <s v="telefon"/>
    <n v="5000"/>
    <x v="2"/>
  </r>
  <r>
    <d v="2003-03-17T00:00:00"/>
    <x v="5"/>
    <s v="kopírka"/>
    <n v="10000"/>
    <x v="2"/>
  </r>
  <r>
    <d v="2003-03-17T00:00:00"/>
    <x v="5"/>
    <s v="PC sestava"/>
    <n v="15000"/>
    <x v="2"/>
  </r>
  <r>
    <d v="2003-03-17T00:00:00"/>
    <x v="8"/>
    <s v="PC sestava"/>
    <n v="25000"/>
    <x v="2"/>
  </r>
  <r>
    <d v="2003-03-18T00:00:00"/>
    <x v="2"/>
    <s v="tiskárna"/>
    <n v="30000"/>
    <x v="2"/>
  </r>
  <r>
    <d v="2003-03-18T00:00:00"/>
    <x v="1"/>
    <s v="notebook"/>
    <n v="50000"/>
    <x v="2"/>
  </r>
  <r>
    <d v="2003-03-18T00:00:00"/>
    <x v="3"/>
    <s v="notebook"/>
    <n v="60000"/>
    <x v="2"/>
  </r>
  <r>
    <d v="2003-03-18T00:00:00"/>
    <x v="3"/>
    <s v="tiskárna"/>
    <n v="30000"/>
    <x v="2"/>
  </r>
  <r>
    <d v="2003-03-19T00:00:00"/>
    <x v="5"/>
    <s v="telefon"/>
    <n v="5000"/>
    <x v="2"/>
  </r>
  <r>
    <d v="2003-03-19T00:00:00"/>
    <x v="5"/>
    <s v="notebook"/>
    <n v="10000"/>
    <x v="2"/>
  </r>
  <r>
    <d v="2003-03-19T00:00:00"/>
    <x v="5"/>
    <s v="notebook"/>
    <n v="5000"/>
    <x v="2"/>
  </r>
  <r>
    <d v="2003-03-19T00:00:00"/>
    <x v="8"/>
    <s v="tiskárna"/>
    <n v="10000"/>
    <x v="2"/>
  </r>
  <r>
    <d v="2003-03-19T00:00:00"/>
    <x v="2"/>
    <s v="notebook"/>
    <n v="15000"/>
    <x v="2"/>
  </r>
  <r>
    <d v="2003-03-19T00:00:00"/>
    <x v="1"/>
    <s v="notebook"/>
    <n v="10000"/>
    <x v="2"/>
  </r>
  <r>
    <d v="2003-03-19T00:00:00"/>
    <x v="3"/>
    <s v="tiskárna"/>
    <n v="15000"/>
    <x v="2"/>
  </r>
  <r>
    <d v="2003-03-19T00:00:00"/>
    <x v="3"/>
    <s v="telefon"/>
    <n v="25000"/>
    <x v="2"/>
  </r>
  <r>
    <d v="2003-03-20T00:00:00"/>
    <x v="0"/>
    <s v="telefon"/>
    <n v="30000"/>
    <x v="2"/>
  </r>
  <r>
    <d v="2003-03-20T00:00:00"/>
    <x v="1"/>
    <s v="kopírka"/>
    <n v="50000"/>
    <x v="2"/>
  </r>
  <r>
    <d v="2003-03-20T00:00:00"/>
    <x v="2"/>
    <s v="notebook"/>
    <n v="60000"/>
    <x v="2"/>
  </r>
  <r>
    <d v="2003-03-20T00:00:00"/>
    <x v="3"/>
    <s v="notebook"/>
    <n v="30000"/>
    <x v="2"/>
  </r>
  <r>
    <d v="2003-03-20T00:00:00"/>
    <x v="4"/>
    <s v="PC sestava"/>
    <n v="25000"/>
    <x v="2"/>
  </r>
  <r>
    <d v="2003-03-20T00:00:00"/>
    <x v="5"/>
    <s v="PC sestava"/>
    <n v="30000"/>
    <x v="2"/>
  </r>
  <r>
    <d v="2003-03-21T00:00:00"/>
    <x v="0"/>
    <s v="PC sestava"/>
    <n v="50000"/>
    <x v="2"/>
  </r>
  <r>
    <d v="2003-03-21T00:00:00"/>
    <x v="1"/>
    <s v="telefon"/>
    <n v="60000"/>
    <x v="2"/>
  </r>
  <r>
    <d v="2003-03-21T00:00:00"/>
    <x v="2"/>
    <s v="telefon"/>
    <n v="30000"/>
    <x v="2"/>
  </r>
  <r>
    <d v="2003-03-24T00:00:00"/>
    <x v="3"/>
    <s v="tiskárna"/>
    <n v="5000"/>
    <x v="2"/>
  </r>
  <r>
    <d v="2003-03-24T00:00:00"/>
    <x v="4"/>
    <s v="tiskárna"/>
    <n v="10000"/>
    <x v="2"/>
  </r>
  <r>
    <d v="2003-03-24T00:00:00"/>
    <x v="3"/>
    <s v="PC sestava"/>
    <n v="30000"/>
    <x v="2"/>
  </r>
  <r>
    <d v="2003-03-24T00:00:00"/>
    <x v="0"/>
    <s v="tiskárna"/>
    <n v="40000"/>
    <x v="2"/>
  </r>
  <r>
    <d v="2003-03-25T00:00:00"/>
    <x v="1"/>
    <s v="telefon"/>
    <n v="50000"/>
    <x v="2"/>
  </r>
  <r>
    <d v="2003-03-25T00:00:00"/>
    <x v="3"/>
    <s v="monitor"/>
    <n v="60000"/>
    <x v="2"/>
  </r>
  <r>
    <d v="2003-03-25T00:00:00"/>
    <x v="5"/>
    <s v="notebook"/>
    <n v="60000"/>
    <x v="2"/>
  </r>
  <r>
    <d v="2003-03-25T00:00:00"/>
    <x v="5"/>
    <s v="kopírka"/>
    <n v="50000"/>
    <x v="2"/>
  </r>
  <r>
    <d v="2003-03-26T00:00:00"/>
    <x v="5"/>
    <s v="telefon"/>
    <n v="30000"/>
    <x v="2"/>
  </r>
  <r>
    <d v="2003-03-26T00:00:00"/>
    <x v="8"/>
    <s v="PC sestava"/>
    <n v="30000"/>
    <x v="2"/>
  </r>
  <r>
    <d v="2003-03-26T00:00:00"/>
    <x v="2"/>
    <s v="monitor"/>
    <n v="30000"/>
    <x v="2"/>
  </r>
  <r>
    <d v="2003-03-26T00:00:00"/>
    <x v="1"/>
    <s v="PC sestava"/>
    <n v="25000"/>
    <x v="2"/>
  </r>
  <r>
    <d v="2003-03-27T00:00:00"/>
    <x v="3"/>
    <s v="monitor"/>
    <n v="10000"/>
    <x v="2"/>
  </r>
  <r>
    <d v="2003-03-27T00:00:00"/>
    <x v="3"/>
    <s v="notebook"/>
    <n v="5000"/>
    <x v="2"/>
  </r>
  <r>
    <d v="2003-03-27T00:00:00"/>
    <x v="0"/>
    <s v="tiskárna"/>
    <n v="40000"/>
    <x v="2"/>
  </r>
  <r>
    <d v="2003-03-27T00:00:00"/>
    <x v="1"/>
    <s v="telefon"/>
    <n v="50000"/>
    <x v="2"/>
  </r>
  <r>
    <d v="2003-03-28T00:00:00"/>
    <x v="2"/>
    <s v="kopírka"/>
    <n v="60000"/>
    <x v="2"/>
  </r>
  <r>
    <d v="2003-03-28T00:00:00"/>
    <x v="3"/>
    <s v="PC sestava"/>
    <n v="10000"/>
    <x v="2"/>
  </r>
  <r>
    <d v="2003-03-28T00:00:00"/>
    <x v="7"/>
    <s v="PC sestava"/>
    <n v="60000"/>
    <x v="2"/>
  </r>
  <r>
    <d v="2003-03-28T00:00:00"/>
    <x v="0"/>
    <s v="PC sestava"/>
    <n v="50000"/>
    <x v="2"/>
  </r>
  <r>
    <d v="2003-03-28T00:00:00"/>
    <x v="9"/>
    <s v="tiskárna"/>
    <n v="30000"/>
    <x v="2"/>
  </r>
  <r>
    <d v="2003-03-31T00:00:00"/>
    <x v="4"/>
    <s v="notebook"/>
    <n v="30000"/>
    <x v="2"/>
  </r>
  <r>
    <d v="2003-03-31T00:00:00"/>
    <x v="5"/>
    <s v="kopírka"/>
    <n v="30000"/>
    <x v="2"/>
  </r>
  <r>
    <d v="2003-03-31T00:00:00"/>
    <x v="6"/>
    <s v="kopírka"/>
    <n v="25000"/>
    <x v="2"/>
  </r>
  <r>
    <d v="2003-04-01T00:00:00"/>
    <x v="8"/>
    <s v="telefon"/>
    <n v="5000"/>
    <x v="3"/>
  </r>
  <r>
    <d v="2003-04-01T00:00:00"/>
    <x v="6"/>
    <s v="kopírka"/>
    <n v="10000"/>
    <x v="3"/>
  </r>
  <r>
    <d v="2003-04-01T00:00:00"/>
    <x v="8"/>
    <s v="telefon"/>
    <n v="10000"/>
    <x v="3"/>
  </r>
  <r>
    <d v="2003-04-01T00:00:00"/>
    <x v="9"/>
    <s v="kopírka"/>
    <n v="15000"/>
    <x v="3"/>
  </r>
  <r>
    <d v="2003-04-02T00:00:00"/>
    <x v="6"/>
    <s v="PC sestava"/>
    <n v="25000"/>
    <x v="3"/>
  </r>
  <r>
    <d v="2003-04-02T00:00:00"/>
    <x v="7"/>
    <s v="telefon"/>
    <n v="40000"/>
    <x v="3"/>
  </r>
  <r>
    <d v="2003-04-02T00:00:00"/>
    <x v="3"/>
    <s v="telefon"/>
    <n v="50000"/>
    <x v="3"/>
  </r>
  <r>
    <d v="2003-04-02T00:00:00"/>
    <x v="4"/>
    <s v="kopírka"/>
    <n v="60000"/>
    <x v="3"/>
  </r>
  <r>
    <d v="2003-04-02T00:00:00"/>
    <x v="4"/>
    <s v="PC sestava"/>
    <n v="60000"/>
    <x v="3"/>
  </r>
  <r>
    <d v="2003-04-02T00:00:00"/>
    <x v="5"/>
    <s v="PC sestava"/>
    <n v="30000"/>
    <x v="3"/>
  </r>
  <r>
    <d v="2003-04-02T00:00:00"/>
    <x v="6"/>
    <s v="tiskárna"/>
    <n v="30000"/>
    <x v="3"/>
  </r>
  <r>
    <d v="2003-04-03T00:00:00"/>
    <x v="6"/>
    <s v="notebook"/>
    <n v="30000"/>
    <x v="3"/>
  </r>
  <r>
    <d v="2003-04-03T00:00:00"/>
    <x v="8"/>
    <s v="kopírka"/>
    <n v="30000"/>
    <x v="3"/>
  </r>
  <r>
    <d v="2003-04-03T00:00:00"/>
    <x v="9"/>
    <s v="kopírka"/>
    <n v="30000"/>
    <x v="3"/>
  </r>
  <r>
    <d v="2003-04-04T00:00:00"/>
    <x v="3"/>
    <s v="telefon"/>
    <n v="25000"/>
    <x v="3"/>
  </r>
  <r>
    <d v="2003-04-04T00:00:00"/>
    <x v="4"/>
    <s v="kopírka"/>
    <n v="15000"/>
    <x v="3"/>
  </r>
  <r>
    <d v="2003-04-04T00:00:00"/>
    <x v="5"/>
    <s v="telefon"/>
    <n v="10000"/>
    <x v="3"/>
  </r>
  <r>
    <d v="2003-04-07T00:00:00"/>
    <x v="6"/>
    <s v="kopírka"/>
    <n v="5000"/>
    <x v="3"/>
  </r>
  <r>
    <d v="2003-04-07T00:00:00"/>
    <x v="9"/>
    <s v="kopírka"/>
    <n v="5000"/>
    <x v="3"/>
  </r>
  <r>
    <d v="2003-04-07T00:00:00"/>
    <x v="3"/>
    <s v="kopírka"/>
    <n v="10000"/>
    <x v="3"/>
  </r>
  <r>
    <d v="2003-04-07T00:00:00"/>
    <x v="8"/>
    <s v="notebook"/>
    <n v="15000"/>
    <x v="3"/>
  </r>
  <r>
    <d v="2003-04-07T00:00:00"/>
    <x v="2"/>
    <s v="notebook"/>
    <n v="25000"/>
    <x v="3"/>
  </r>
  <r>
    <d v="2003-04-08T00:00:00"/>
    <x v="1"/>
    <s v="tiskárna"/>
    <n v="30000"/>
    <x v="3"/>
  </r>
  <r>
    <d v="2003-04-08T00:00:00"/>
    <x v="3"/>
    <s v="notebook"/>
    <n v="50000"/>
    <x v="3"/>
  </r>
  <r>
    <d v="2003-04-08T00:00:00"/>
    <x v="3"/>
    <s v="notebook"/>
    <n v="60000"/>
    <x v="3"/>
  </r>
  <r>
    <d v="2003-04-08T00:00:00"/>
    <x v="5"/>
    <s v="tiskárna"/>
    <n v="10000"/>
    <x v="3"/>
  </r>
  <r>
    <d v="2003-04-08T00:00:00"/>
    <x v="5"/>
    <s v="telefon"/>
    <n v="15000"/>
    <x v="3"/>
  </r>
  <r>
    <d v="2003-04-09T00:00:00"/>
    <x v="9"/>
    <s v="telefon"/>
    <n v="10000"/>
    <x v="3"/>
  </r>
  <r>
    <d v="2003-04-09T00:00:00"/>
    <x v="1"/>
    <s v="kopírka"/>
    <n v="50000"/>
    <x v="3"/>
  </r>
  <r>
    <d v="2003-04-09T00:00:00"/>
    <x v="3"/>
    <s v="notebook"/>
    <n v="60000"/>
    <x v="3"/>
  </r>
  <r>
    <d v="2003-04-09T00:00:00"/>
    <x v="3"/>
    <s v="notebook"/>
    <n v="30000"/>
    <x v="3"/>
  </r>
  <r>
    <d v="2003-04-10T00:00:00"/>
    <x v="0"/>
    <s v="PC sestava"/>
    <n v="5000"/>
    <x v="3"/>
  </r>
  <r>
    <d v="2003-04-10T00:00:00"/>
    <x v="1"/>
    <s v="PC sestava"/>
    <n v="10000"/>
    <x v="3"/>
  </r>
  <r>
    <d v="2003-04-10T00:00:00"/>
    <x v="2"/>
    <s v="PC sestava"/>
    <n v="5000"/>
    <x v="3"/>
  </r>
  <r>
    <d v="2003-04-10T00:00:00"/>
    <x v="3"/>
    <s v="kopírka"/>
    <n v="10000"/>
    <x v="3"/>
  </r>
  <r>
    <d v="2003-04-10T00:00:00"/>
    <x v="4"/>
    <s v="PC sestava"/>
    <n v="15000"/>
    <x v="3"/>
  </r>
  <r>
    <d v="2003-04-11T00:00:00"/>
    <x v="5"/>
    <s v="PC sestava"/>
    <n v="25000"/>
    <x v="3"/>
  </r>
  <r>
    <d v="2003-04-11T00:00:00"/>
    <x v="2"/>
    <s v="tiskárna"/>
    <n v="30000"/>
    <x v="3"/>
  </r>
  <r>
    <d v="2003-04-11T00:00:00"/>
    <x v="1"/>
    <s v="notebook"/>
    <n v="50000"/>
    <x v="3"/>
  </r>
  <r>
    <d v="2003-04-11T00:00:00"/>
    <x v="0"/>
    <s v="kopírka"/>
    <n v="60000"/>
    <x v="3"/>
  </r>
  <r>
    <d v="2003-04-11T00:00:00"/>
    <x v="1"/>
    <s v="notebook"/>
    <n v="30000"/>
    <x v="3"/>
  </r>
  <r>
    <d v="2003-04-14T00:00:00"/>
    <x v="2"/>
    <s v="notebook"/>
    <n v="5000"/>
    <x v="3"/>
  </r>
  <r>
    <d v="2003-04-14T00:00:00"/>
    <x v="3"/>
    <s v="notebook"/>
    <n v="10000"/>
    <x v="3"/>
  </r>
  <r>
    <d v="2003-04-14T00:00:00"/>
    <x v="4"/>
    <s v="notebook"/>
    <n v="5000"/>
    <x v="3"/>
  </r>
  <r>
    <d v="2003-04-14T00:00:00"/>
    <x v="6"/>
    <s v="notebook"/>
    <n v="10000"/>
    <x v="3"/>
  </r>
  <r>
    <d v="2003-04-14T00:00:00"/>
    <x v="8"/>
    <s v="notebook"/>
    <n v="15000"/>
    <x v="3"/>
  </r>
  <r>
    <d v="2003-04-15T00:00:00"/>
    <x v="9"/>
    <s v="notebook"/>
    <n v="10000"/>
    <x v="3"/>
  </r>
  <r>
    <d v="2003-04-15T00:00:00"/>
    <x v="6"/>
    <s v="telefon"/>
    <n v="15000"/>
    <x v="3"/>
  </r>
  <r>
    <d v="2003-04-15T00:00:00"/>
    <x v="7"/>
    <s v="telefon"/>
    <n v="5000"/>
    <x v="3"/>
  </r>
  <r>
    <d v="2003-04-15T00:00:00"/>
    <x v="3"/>
    <s v="telefon"/>
    <n v="10000"/>
    <x v="3"/>
  </r>
  <r>
    <d v="2003-04-16T00:00:00"/>
    <x v="4"/>
    <s v="tiskárna"/>
    <n v="25000"/>
    <x v="3"/>
  </r>
  <r>
    <d v="2003-04-16T00:00:00"/>
    <x v="8"/>
    <s v="tiskárna"/>
    <n v="25000"/>
    <x v="3"/>
  </r>
  <r>
    <d v="2003-04-16T00:00:00"/>
    <x v="9"/>
    <s v="tiskárna"/>
    <n v="30000"/>
    <x v="3"/>
  </r>
  <r>
    <d v="2003-04-16T00:00:00"/>
    <x v="3"/>
    <s v="PC sestava"/>
    <n v="30000"/>
    <x v="3"/>
  </r>
  <r>
    <d v="2003-04-16T00:00:00"/>
    <x v="4"/>
    <s v="PC sestava"/>
    <n v="30000"/>
    <x v="3"/>
  </r>
  <r>
    <d v="2003-04-16T00:00:00"/>
    <x v="5"/>
    <s v="PC sestava"/>
    <n v="30000"/>
    <x v="3"/>
  </r>
  <r>
    <d v="2003-04-17T00:00:00"/>
    <x v="6"/>
    <s v="telefon"/>
    <n v="50000"/>
    <x v="3"/>
  </r>
  <r>
    <d v="2003-04-17T00:00:00"/>
    <x v="8"/>
    <s v="telefon"/>
    <n v="50000"/>
    <x v="3"/>
  </r>
  <r>
    <d v="2003-04-17T00:00:00"/>
    <x v="9"/>
    <s v="tiskárna"/>
    <n v="60000"/>
    <x v="3"/>
  </r>
  <r>
    <d v="2003-04-17T00:00:00"/>
    <x v="0"/>
    <s v="tiskárna"/>
    <n v="60000"/>
    <x v="3"/>
  </r>
  <r>
    <d v="2003-04-18T00:00:00"/>
    <x v="8"/>
    <s v="PC sestava"/>
    <n v="10000"/>
    <x v="3"/>
  </r>
  <r>
    <d v="2003-04-18T00:00:00"/>
    <x v="3"/>
    <s v="monitor"/>
    <n v="15000"/>
    <x v="3"/>
  </r>
  <r>
    <d v="2003-04-18T00:00:00"/>
    <x v="5"/>
    <s v="notebook"/>
    <n v="25000"/>
    <x v="3"/>
  </r>
  <r>
    <d v="2003-04-18T00:00:00"/>
    <x v="5"/>
    <s v="monitor"/>
    <n v="40000"/>
    <x v="3"/>
  </r>
  <r>
    <d v="2003-04-18T00:00:00"/>
    <x v="5"/>
    <s v="PC sestava"/>
    <n v="50000"/>
    <x v="3"/>
  </r>
  <r>
    <d v="2003-04-18T00:00:00"/>
    <x v="8"/>
    <s v="monitor"/>
    <n v="60000"/>
    <x v="3"/>
  </r>
  <r>
    <d v="2003-04-18T00:00:00"/>
    <x v="2"/>
    <s v="notebook"/>
    <n v="30000"/>
    <x v="3"/>
  </r>
  <r>
    <d v="2003-04-21T00:00:00"/>
    <x v="1"/>
    <s v="notebook"/>
    <n v="30000"/>
    <x v="3"/>
  </r>
  <r>
    <d v="2003-04-21T00:00:00"/>
    <x v="3"/>
    <s v="tiskárna"/>
    <n v="5000"/>
    <x v="3"/>
  </r>
  <r>
    <d v="2003-04-21T00:00:00"/>
    <x v="9"/>
    <s v="kopírka"/>
    <n v="15000"/>
    <x v="3"/>
  </r>
  <r>
    <d v="2003-04-21T00:00:00"/>
    <x v="6"/>
    <s v="PC sestava"/>
    <n v="25000"/>
    <x v="3"/>
  </r>
  <r>
    <d v="2003-04-21T00:00:00"/>
    <x v="2"/>
    <s v="monitor"/>
    <n v="30000"/>
    <x v="3"/>
  </r>
  <r>
    <d v="2003-04-21T00:00:00"/>
    <x v="4"/>
    <s v="notebook"/>
    <n v="50000"/>
    <x v="3"/>
  </r>
  <r>
    <d v="2003-04-22T00:00:00"/>
    <x v="1"/>
    <s v="kopírka"/>
    <n v="25000"/>
    <x v="3"/>
  </r>
  <r>
    <d v="2003-04-22T00:00:00"/>
    <x v="2"/>
    <s v="telefon"/>
    <n v="30000"/>
    <x v="3"/>
  </r>
  <r>
    <d v="2003-04-22T00:00:00"/>
    <x v="3"/>
    <s v="PC sestava"/>
    <n v="50000"/>
    <x v="3"/>
  </r>
  <r>
    <d v="2003-04-22T00:00:00"/>
    <x v="4"/>
    <s v="telefon"/>
    <n v="60000"/>
    <x v="3"/>
  </r>
  <r>
    <d v="2003-04-22T00:00:00"/>
    <x v="5"/>
    <s v="kopírka"/>
    <n v="30000"/>
    <x v="3"/>
  </r>
  <r>
    <d v="2003-04-23T00:00:00"/>
    <x v="0"/>
    <s v="kopírka"/>
    <n v="5000"/>
    <x v="3"/>
  </r>
  <r>
    <d v="2003-04-23T00:00:00"/>
    <x v="1"/>
    <s v="kopírka"/>
    <n v="10000"/>
    <x v="3"/>
  </r>
  <r>
    <d v="2003-04-23T00:00:00"/>
    <x v="2"/>
    <s v="kopírka"/>
    <n v="15000"/>
    <x v="3"/>
  </r>
  <r>
    <d v="2003-04-23T00:00:00"/>
    <x v="3"/>
    <s v="monitor"/>
    <n v="25000"/>
    <x v="3"/>
  </r>
  <r>
    <d v="2003-04-23T00:00:00"/>
    <x v="4"/>
    <s v="notebook"/>
    <n v="15000"/>
    <x v="3"/>
  </r>
  <r>
    <d v="2003-04-23T00:00:00"/>
    <x v="9"/>
    <s v="PC sestava"/>
    <n v="10000"/>
    <x v="3"/>
  </r>
  <r>
    <d v="2003-04-23T00:00:00"/>
    <x v="4"/>
    <s v="PC sestava"/>
    <n v="15000"/>
    <x v="3"/>
  </r>
  <r>
    <d v="2003-04-24T00:00:00"/>
    <x v="5"/>
    <s v="telefon"/>
    <n v="25000"/>
    <x v="3"/>
  </r>
  <r>
    <d v="2003-04-24T00:00:00"/>
    <x v="6"/>
    <s v="telefon"/>
    <n v="30000"/>
    <x v="3"/>
  </r>
  <r>
    <d v="2003-04-24T00:00:00"/>
    <x v="5"/>
    <s v="telefon"/>
    <n v="50000"/>
    <x v="3"/>
  </r>
  <r>
    <d v="2003-04-25T00:00:00"/>
    <x v="6"/>
    <s v="telefon"/>
    <n v="60000"/>
    <x v="3"/>
  </r>
  <r>
    <d v="2003-04-25T00:00:00"/>
    <x v="7"/>
    <s v="PC sestava"/>
    <n v="30000"/>
    <x v="3"/>
  </r>
  <r>
    <d v="2003-04-25T00:00:00"/>
    <x v="0"/>
    <s v="PC sestava"/>
    <n v="25000"/>
    <x v="3"/>
  </r>
  <r>
    <d v="2003-04-25T00:00:00"/>
    <x v="9"/>
    <s v="PC sestava"/>
    <n v="50000"/>
    <x v="3"/>
  </r>
  <r>
    <d v="2003-04-25T00:00:00"/>
    <x v="4"/>
    <s v="tiskárna"/>
    <n v="60000"/>
    <x v="3"/>
  </r>
  <r>
    <d v="2003-04-25T00:00:00"/>
    <x v="5"/>
    <s v="notebook"/>
    <n v="10000"/>
    <x v="3"/>
  </r>
  <r>
    <d v="2003-04-25T00:00:00"/>
    <x v="6"/>
    <s v="telefon"/>
    <n v="15000"/>
    <x v="3"/>
  </r>
  <r>
    <d v="2003-04-28T00:00:00"/>
    <x v="8"/>
    <s v="kopírka"/>
    <n v="10000"/>
    <x v="3"/>
  </r>
  <r>
    <d v="2003-04-28T00:00:00"/>
    <x v="3"/>
    <s v="telefon"/>
    <n v="50000"/>
    <x v="3"/>
  </r>
  <r>
    <d v="2003-04-28T00:00:00"/>
    <x v="2"/>
    <s v="telefon"/>
    <n v="30000"/>
    <x v="3"/>
  </r>
  <r>
    <d v="2003-04-28T00:00:00"/>
    <x v="4"/>
    <s v="kopírka"/>
    <n v="30000"/>
    <x v="3"/>
  </r>
  <r>
    <d v="2003-04-29T00:00:00"/>
    <x v="0"/>
    <s v="PC sestava"/>
    <n v="30000"/>
    <x v="3"/>
  </r>
  <r>
    <d v="2003-04-29T00:00:00"/>
    <x v="5"/>
    <s v="PC sestava"/>
    <n v="25000"/>
    <x v="3"/>
  </r>
  <r>
    <d v="2003-04-29T00:00:00"/>
    <x v="4"/>
    <s v="tiskárna"/>
    <n v="10000"/>
    <x v="3"/>
  </r>
  <r>
    <d v="2003-04-29T00:00:00"/>
    <x v="5"/>
    <s v="telefon"/>
    <n v="15000"/>
    <x v="3"/>
  </r>
  <r>
    <d v="2003-04-29T00:00:00"/>
    <x v="6"/>
    <s v="notebook"/>
    <n v="25000"/>
    <x v="3"/>
  </r>
  <r>
    <d v="2003-04-29T00:00:00"/>
    <x v="8"/>
    <s v="notebook"/>
    <n v="30000"/>
    <x v="3"/>
  </r>
  <r>
    <d v="2003-04-29T00:00:00"/>
    <x v="3"/>
    <s v="tiskárna"/>
    <n v="50000"/>
    <x v="3"/>
  </r>
  <r>
    <d v="2003-04-29T00:00:00"/>
    <x v="0"/>
    <s v="notebook"/>
    <n v="60000"/>
    <x v="3"/>
  </r>
  <r>
    <d v="2003-04-29T00:00:00"/>
    <x v="1"/>
    <s v="notebook"/>
    <n v="10000"/>
    <x v="3"/>
  </r>
  <r>
    <d v="2003-04-30T00:00:00"/>
    <x v="2"/>
    <s v="tiskárna"/>
    <n v="15000"/>
    <x v="3"/>
  </r>
  <r>
    <d v="2003-04-30T00:00:00"/>
    <x v="3"/>
    <s v="telefon"/>
    <n v="10000"/>
    <x v="3"/>
  </r>
  <r>
    <d v="2003-04-30T00:00:00"/>
    <x v="4"/>
    <s v="PC sestava"/>
    <n v="15000"/>
    <x v="3"/>
  </r>
  <r>
    <d v="2003-05-01T00:00:00"/>
    <x v="5"/>
    <s v="PC sestava"/>
    <n v="25000"/>
    <x v="4"/>
  </r>
  <r>
    <d v="2003-05-01T00:00:00"/>
    <x v="6"/>
    <s v="PC sestava"/>
    <n v="30000"/>
    <x v="4"/>
  </r>
  <r>
    <d v="2003-05-01T00:00:00"/>
    <x v="8"/>
    <s v="tiskárna"/>
    <n v="50000"/>
    <x v="4"/>
  </r>
  <r>
    <d v="2003-05-01T00:00:00"/>
    <x v="9"/>
    <s v="notebook"/>
    <n v="60000"/>
    <x v="4"/>
  </r>
  <r>
    <d v="2003-05-01T00:00:00"/>
    <x v="7"/>
    <s v="telefon"/>
    <n v="5000"/>
    <x v="4"/>
  </r>
  <r>
    <d v="2003-05-01T00:00:00"/>
    <x v="0"/>
    <s v="kopírka"/>
    <n v="10000"/>
    <x v="4"/>
  </r>
  <r>
    <d v="2003-05-02T00:00:00"/>
    <x v="1"/>
    <s v="PC sestava"/>
    <n v="15000"/>
    <x v="4"/>
  </r>
  <r>
    <d v="2003-05-02T00:00:00"/>
    <x v="2"/>
    <s v="PC sestava"/>
    <n v="25000"/>
    <x v="4"/>
  </r>
  <r>
    <d v="2003-05-02T00:00:00"/>
    <x v="4"/>
    <s v="tiskárna"/>
    <n v="30000"/>
    <x v="4"/>
  </r>
  <r>
    <d v="2003-05-02T00:00:00"/>
    <x v="5"/>
    <s v="notebook"/>
    <n v="50000"/>
    <x v="4"/>
  </r>
  <r>
    <d v="2003-05-05T00:00:00"/>
    <x v="6"/>
    <s v="notebook"/>
    <n v="60000"/>
    <x v="4"/>
  </r>
  <r>
    <d v="2003-05-05T00:00:00"/>
    <x v="6"/>
    <s v="tiskárna"/>
    <n v="30000"/>
    <x v="4"/>
  </r>
  <r>
    <d v="2003-05-05T00:00:00"/>
    <x v="8"/>
    <s v="telefon"/>
    <n v="5000"/>
    <x v="4"/>
  </r>
  <r>
    <d v="2003-05-06T00:00:00"/>
    <x v="6"/>
    <s v="notebook"/>
    <n v="10000"/>
    <x v="4"/>
  </r>
  <r>
    <d v="2003-05-06T00:00:00"/>
    <x v="8"/>
    <s v="notebook"/>
    <n v="5000"/>
    <x v="4"/>
  </r>
  <r>
    <d v="2003-05-06T00:00:00"/>
    <x v="9"/>
    <s v="tiskárna"/>
    <n v="10000"/>
    <x v="4"/>
  </r>
  <r>
    <d v="2003-05-07T00:00:00"/>
    <x v="6"/>
    <s v="PC sestava"/>
    <n v="15000"/>
    <x v="4"/>
  </r>
  <r>
    <d v="2003-05-07T00:00:00"/>
    <x v="7"/>
    <s v="telefon"/>
    <n v="10000"/>
    <x v="4"/>
  </r>
  <r>
    <d v="2003-05-07T00:00:00"/>
    <x v="3"/>
    <s v="telefon"/>
    <n v="15000"/>
    <x v="4"/>
  </r>
  <r>
    <d v="2003-05-07T00:00:00"/>
    <x v="4"/>
    <s v="tiskárna"/>
    <n v="25000"/>
    <x v="4"/>
  </r>
  <r>
    <d v="2003-05-07T00:00:00"/>
    <x v="4"/>
    <s v="tiskárna"/>
    <n v="30000"/>
    <x v="4"/>
  </r>
  <r>
    <d v="2003-05-07T00:00:00"/>
    <x v="5"/>
    <s v="kopírka"/>
    <n v="50000"/>
    <x v="4"/>
  </r>
  <r>
    <d v="2003-05-07T00:00:00"/>
    <x v="6"/>
    <s v="notebook"/>
    <n v="60000"/>
    <x v="4"/>
  </r>
  <r>
    <d v="2003-05-08T00:00:00"/>
    <x v="6"/>
    <s v="notebook"/>
    <n v="30000"/>
    <x v="4"/>
  </r>
  <r>
    <d v="2003-05-08T00:00:00"/>
    <x v="8"/>
    <s v="PC sestava"/>
    <n v="50000"/>
    <x v="4"/>
  </r>
  <r>
    <d v="2003-05-08T00:00:00"/>
    <x v="9"/>
    <s v="PC sestava"/>
    <n v="60000"/>
    <x v="4"/>
  </r>
  <r>
    <d v="2003-05-08T00:00:00"/>
    <x v="8"/>
    <s v="notebook"/>
    <n v="5000"/>
    <x v="4"/>
  </r>
  <r>
    <d v="2003-05-08T00:00:00"/>
    <x v="9"/>
    <s v="tiskárna"/>
    <n v="10000"/>
    <x v="4"/>
  </r>
  <r>
    <d v="2003-05-09T00:00:00"/>
    <x v="2"/>
    <s v="PC sestava"/>
    <n v="25000"/>
    <x v="4"/>
  </r>
  <r>
    <d v="2003-05-09T00:00:00"/>
    <x v="4"/>
    <s v="tiskárna"/>
    <n v="30000"/>
    <x v="4"/>
  </r>
  <r>
    <d v="2003-05-09T00:00:00"/>
    <x v="3"/>
    <s v="PC sestava"/>
    <n v="30000"/>
    <x v="4"/>
  </r>
  <r>
    <d v="2003-05-09T00:00:00"/>
    <x v="4"/>
    <s v="notebook"/>
    <n v="5000"/>
    <x v="4"/>
  </r>
  <r>
    <d v="2003-05-09T00:00:00"/>
    <x v="5"/>
    <s v="notebook"/>
    <n v="10000"/>
    <x v="4"/>
  </r>
  <r>
    <d v="2003-05-09T00:00:00"/>
    <x v="6"/>
    <s v="tiskárna"/>
    <n v="5000"/>
    <x v="4"/>
  </r>
  <r>
    <d v="2003-05-09T00:00:00"/>
    <x v="9"/>
    <s v="tiskárna"/>
    <n v="10000"/>
    <x v="4"/>
  </r>
  <r>
    <d v="2003-05-09T00:00:00"/>
    <x v="6"/>
    <s v="kopírka"/>
    <n v="30000"/>
    <x v="4"/>
  </r>
  <r>
    <d v="2003-05-12T00:00:00"/>
    <x v="7"/>
    <s v="monitor"/>
    <n v="30000"/>
    <x v="4"/>
  </r>
  <r>
    <d v="2003-05-12T00:00:00"/>
    <x v="6"/>
    <s v="monitor"/>
    <n v="30000"/>
    <x v="4"/>
  </r>
  <r>
    <d v="2003-05-12T00:00:00"/>
    <x v="8"/>
    <s v="notebook"/>
    <n v="15000"/>
    <x v="4"/>
  </r>
  <r>
    <d v="2003-05-13T00:00:00"/>
    <x v="9"/>
    <s v="notebook"/>
    <n v="25000"/>
    <x v="4"/>
  </r>
  <r>
    <d v="2003-05-13T00:00:00"/>
    <x v="4"/>
    <s v="PC sestava"/>
    <n v="30000"/>
    <x v="4"/>
  </r>
  <r>
    <d v="2003-05-13T00:00:00"/>
    <x v="9"/>
    <s v="PC sestava"/>
    <n v="40000"/>
    <x v="4"/>
  </r>
  <r>
    <d v="2003-05-14T00:00:00"/>
    <x v="4"/>
    <s v="telefon"/>
    <n v="50000"/>
    <x v="4"/>
  </r>
  <r>
    <d v="2003-05-14T00:00:00"/>
    <x v="5"/>
    <s v="tiskárna"/>
    <n v="60000"/>
    <x v="4"/>
  </r>
  <r>
    <d v="2003-05-14T00:00:00"/>
    <x v="6"/>
    <s v="telefon"/>
    <n v="30000"/>
    <x v="4"/>
  </r>
  <r>
    <d v="2003-05-14T00:00:00"/>
    <x v="6"/>
    <s v="kopírka"/>
    <n v="40000"/>
    <x v="4"/>
  </r>
  <r>
    <d v="2003-05-14T00:00:00"/>
    <x v="3"/>
    <s v="PC sestava"/>
    <n v="30000"/>
    <x v="4"/>
  </r>
  <r>
    <d v="2003-05-15T00:00:00"/>
    <x v="5"/>
    <s v="telefon"/>
    <n v="50000"/>
    <x v="4"/>
  </r>
  <r>
    <d v="2003-05-15T00:00:00"/>
    <x v="6"/>
    <s v="telefon"/>
    <n v="60000"/>
    <x v="4"/>
  </r>
  <r>
    <d v="2003-05-15T00:00:00"/>
    <x v="8"/>
    <s v="kopírka"/>
    <n v="30000"/>
    <x v="4"/>
  </r>
  <r>
    <d v="2003-05-15T00:00:00"/>
    <x v="9"/>
    <s v="PC sestava"/>
    <n v="30000"/>
    <x v="4"/>
  </r>
  <r>
    <d v="2003-05-16T00:00:00"/>
    <x v="4"/>
    <s v="PC sestava"/>
    <n v="40000"/>
    <x v="4"/>
  </r>
  <r>
    <d v="2003-05-16T00:00:00"/>
    <x v="5"/>
    <s v="monitor"/>
    <n v="50000"/>
    <x v="4"/>
  </r>
  <r>
    <d v="2003-05-16T00:00:00"/>
    <x v="6"/>
    <s v="notebook"/>
    <n v="60000"/>
    <x v="4"/>
  </r>
  <r>
    <d v="2003-05-16T00:00:00"/>
    <x v="5"/>
    <s v="kopírka"/>
    <n v="30000"/>
    <x v="4"/>
  </r>
  <r>
    <d v="2003-05-16T00:00:00"/>
    <x v="3"/>
    <s v="PC sestava"/>
    <n v="40000"/>
    <x v="4"/>
  </r>
  <r>
    <d v="2003-05-19T00:00:00"/>
    <x v="0"/>
    <s v="monitor"/>
    <n v="50000"/>
    <x v="4"/>
  </r>
  <r>
    <d v="2003-05-19T00:00:00"/>
    <x v="1"/>
    <s v="notebook"/>
    <n v="60000"/>
    <x v="4"/>
  </r>
  <r>
    <d v="2003-05-19T00:00:00"/>
    <x v="2"/>
    <s v="notebook"/>
    <n v="30000"/>
    <x v="4"/>
  </r>
  <r>
    <d v="2003-05-19T00:00:00"/>
    <x v="3"/>
    <s v="tiskárna"/>
    <n v="30000"/>
    <x v="4"/>
  </r>
  <r>
    <d v="2003-05-20T00:00:00"/>
    <x v="4"/>
    <s v="telefon"/>
    <n v="5000"/>
    <x v="4"/>
  </r>
  <r>
    <d v="2003-05-20T00:00:00"/>
    <x v="7"/>
    <s v="kopírka"/>
    <n v="10000"/>
    <x v="4"/>
  </r>
  <r>
    <d v="2003-05-20T00:00:00"/>
    <x v="9"/>
    <s v="kopírka"/>
    <n v="15000"/>
    <x v="4"/>
  </r>
  <r>
    <d v="2003-05-20T00:00:00"/>
    <x v="6"/>
    <s v="PC sestava"/>
    <n v="25000"/>
    <x v="4"/>
  </r>
  <r>
    <d v="2003-05-20T00:00:00"/>
    <x v="2"/>
    <s v="monitor"/>
    <n v="30000"/>
    <x v="4"/>
  </r>
  <r>
    <d v="2003-05-21T00:00:00"/>
    <x v="4"/>
    <s v="notebook"/>
    <n v="50000"/>
    <x v="4"/>
  </r>
  <r>
    <d v="2003-05-21T00:00:00"/>
    <x v="5"/>
    <s v="notebook"/>
    <n v="60000"/>
    <x v="4"/>
  </r>
  <r>
    <d v="2003-05-21T00:00:00"/>
    <x v="6"/>
    <s v="tiskárna"/>
    <n v="30000"/>
    <x v="4"/>
  </r>
  <r>
    <d v="2003-05-21T00:00:00"/>
    <x v="7"/>
    <s v="telefon"/>
    <n v="5000"/>
    <x v="4"/>
  </r>
  <r>
    <d v="2003-05-21T00:00:00"/>
    <x v="3"/>
    <s v="kopírka"/>
    <n v="10000"/>
    <x v="4"/>
  </r>
  <r>
    <d v="2003-05-22T00:00:00"/>
    <x v="0"/>
    <s v="telefon"/>
    <n v="15000"/>
    <x v="4"/>
  </r>
  <r>
    <d v="2003-05-22T00:00:00"/>
    <x v="1"/>
    <s v="telefon"/>
    <n v="5000"/>
    <x v="4"/>
  </r>
  <r>
    <d v="2003-05-22T00:00:00"/>
    <x v="2"/>
    <s v="kopírka"/>
    <n v="10000"/>
    <x v="4"/>
  </r>
  <r>
    <d v="2003-05-22T00:00:00"/>
    <x v="3"/>
    <s v="PC sestava"/>
    <n v="15000"/>
    <x v="4"/>
  </r>
  <r>
    <d v="2003-05-22T00:00:00"/>
    <x v="4"/>
    <s v="monitor"/>
    <n v="25000"/>
    <x v="4"/>
  </r>
  <r>
    <d v="2003-05-23T00:00:00"/>
    <x v="7"/>
    <s v="notebook"/>
    <n v="30000"/>
    <x v="4"/>
  </r>
  <r>
    <d v="2003-05-23T00:00:00"/>
    <x v="9"/>
    <s v="notebook"/>
    <n v="50000"/>
    <x v="4"/>
  </r>
  <r>
    <d v="2003-05-23T00:00:00"/>
    <x v="6"/>
    <s v="tiskárna"/>
    <n v="60000"/>
    <x v="4"/>
  </r>
  <r>
    <d v="2003-05-23T00:00:00"/>
    <x v="6"/>
    <s v="tiskárna"/>
    <n v="30000"/>
    <x v="4"/>
  </r>
  <r>
    <d v="2003-05-23T00:00:00"/>
    <x v="4"/>
    <s v="telefon"/>
    <n v="5000"/>
    <x v="4"/>
  </r>
  <r>
    <d v="2003-05-26T00:00:00"/>
    <x v="5"/>
    <s v="kopírka"/>
    <n v="10000"/>
    <x v="4"/>
  </r>
  <r>
    <d v="2003-05-26T00:00:00"/>
    <x v="6"/>
    <s v="telefon"/>
    <n v="30000"/>
    <x v="4"/>
  </r>
  <r>
    <d v="2003-05-26T00:00:00"/>
    <x v="7"/>
    <s v="telefon"/>
    <n v="5000"/>
    <x v="4"/>
  </r>
  <r>
    <d v="2003-05-26T00:00:00"/>
    <x v="3"/>
    <s v="kopírka"/>
    <n v="10000"/>
    <x v="4"/>
  </r>
  <r>
    <d v="2003-05-27T00:00:00"/>
    <x v="5"/>
    <s v="PC sestava"/>
    <n v="15000"/>
    <x v="4"/>
  </r>
  <r>
    <d v="2003-05-27T00:00:00"/>
    <x v="8"/>
    <s v="PC sestava"/>
    <n v="10000"/>
    <x v="4"/>
  </r>
  <r>
    <d v="2003-05-27T00:00:00"/>
    <x v="2"/>
    <s v="notebook"/>
    <n v="15000"/>
    <x v="4"/>
  </r>
  <r>
    <d v="2003-05-27T00:00:00"/>
    <x v="1"/>
    <s v="PC sestava"/>
    <n v="25000"/>
    <x v="4"/>
  </r>
  <r>
    <d v="2003-05-28T00:00:00"/>
    <x v="3"/>
    <s v="tiskárna"/>
    <n v="30000"/>
    <x v="4"/>
  </r>
  <r>
    <d v="2003-05-28T00:00:00"/>
    <x v="3"/>
    <s v="telefon"/>
    <n v="50000"/>
    <x v="4"/>
  </r>
  <r>
    <d v="2003-05-28T00:00:00"/>
    <x v="5"/>
    <s v="kopírka"/>
    <n v="60000"/>
    <x v="4"/>
  </r>
  <r>
    <d v="2003-05-29T00:00:00"/>
    <x v="5"/>
    <s v="telefon"/>
    <n v="5000"/>
    <x v="4"/>
  </r>
  <r>
    <d v="2003-05-29T00:00:00"/>
    <x v="4"/>
    <s v="telefon"/>
    <n v="10000"/>
    <x v="4"/>
  </r>
  <r>
    <d v="2003-05-29T00:00:00"/>
    <x v="5"/>
    <s v="PC sestava"/>
    <n v="15000"/>
    <x v="4"/>
  </r>
  <r>
    <d v="2003-05-29T00:00:00"/>
    <x v="6"/>
    <s v="notebook"/>
    <n v="25000"/>
    <x v="4"/>
  </r>
  <r>
    <d v="2003-05-30T00:00:00"/>
    <x v="7"/>
    <s v="PC sestava"/>
    <n v="30000"/>
    <x v="4"/>
  </r>
  <r>
    <d v="2003-05-30T00:00:00"/>
    <x v="3"/>
    <s v="PC sestava"/>
    <n v="50000"/>
    <x v="4"/>
  </r>
  <r>
    <d v="2003-05-30T00:00:00"/>
    <x v="5"/>
    <s v="telefon"/>
    <n v="60000"/>
    <x v="4"/>
  </r>
  <r>
    <d v="2003-05-30T00:00:00"/>
    <x v="8"/>
    <s v="kopírka"/>
    <n v="30000"/>
    <x v="4"/>
  </r>
  <r>
    <d v="2003-05-31T00:00:00"/>
    <x v="2"/>
    <s v="kopírka"/>
    <n v="5000"/>
    <x v="4"/>
  </r>
  <r>
    <d v="2003-06-02T00:00:00"/>
    <x v="1"/>
    <s v="kopírka"/>
    <n v="10000"/>
    <x v="5"/>
  </r>
  <r>
    <d v="2003-06-02T00:00:00"/>
    <x v="9"/>
    <s v="kopírka"/>
    <n v="15000"/>
    <x v="5"/>
  </r>
  <r>
    <d v="2003-06-02T00:00:00"/>
    <x v="3"/>
    <s v="PC sestava"/>
    <n v="10000"/>
    <x v="5"/>
  </r>
  <r>
    <d v="2003-06-03T00:00:00"/>
    <x v="4"/>
    <s v="PC sestava"/>
    <n v="15000"/>
    <x v="5"/>
  </r>
  <r>
    <d v="2003-06-03T00:00:00"/>
    <x v="5"/>
    <s v="PC sestava"/>
    <n v="25000"/>
    <x v="5"/>
  </r>
  <r>
    <d v="2003-06-03T00:00:00"/>
    <x v="3"/>
    <s v="notebook"/>
    <n v="30000"/>
    <x v="5"/>
  </r>
  <r>
    <d v="2003-06-03T00:00:00"/>
    <x v="4"/>
    <s v="notebook"/>
    <n v="50000"/>
    <x v="5"/>
  </r>
  <r>
    <d v="2003-06-03T00:00:00"/>
    <x v="8"/>
    <s v="notebook"/>
    <n v="60000"/>
    <x v="5"/>
  </r>
  <r>
    <d v="2003-06-03T00:00:00"/>
    <x v="9"/>
    <s v="notebook"/>
    <n v="30000"/>
    <x v="5"/>
  </r>
  <r>
    <d v="2003-06-04T00:00:00"/>
    <x v="3"/>
    <s v="telefon"/>
    <n v="10000"/>
    <x v="5"/>
  </r>
  <r>
    <d v="2003-06-04T00:00:00"/>
    <x v="4"/>
    <s v="telefon"/>
    <n v="15000"/>
    <x v="5"/>
  </r>
  <r>
    <d v="2003-06-04T00:00:00"/>
    <x v="3"/>
    <s v="kopírka"/>
    <n v="10000"/>
    <x v="5"/>
  </r>
  <r>
    <d v="2003-06-04T00:00:00"/>
    <x v="5"/>
    <s v="PC sestava"/>
    <n v="15000"/>
    <x v="5"/>
  </r>
  <r>
    <d v="2003-06-04T00:00:00"/>
    <x v="5"/>
    <s v="kopírka"/>
    <n v="25000"/>
    <x v="5"/>
  </r>
  <r>
    <d v="2003-06-04T00:00:00"/>
    <x v="6"/>
    <s v="telefon"/>
    <n v="30000"/>
    <x v="5"/>
  </r>
  <r>
    <d v="2003-06-05T00:00:00"/>
    <x v="8"/>
    <s v="telefon"/>
    <n v="50000"/>
    <x v="5"/>
  </r>
  <r>
    <d v="2003-06-05T00:00:00"/>
    <x v="3"/>
    <s v="tiskárna"/>
    <n v="60000"/>
    <x v="5"/>
  </r>
  <r>
    <d v="2003-06-05T00:00:00"/>
    <x v="4"/>
    <s v="tiskárna"/>
    <n v="30000"/>
    <x v="5"/>
  </r>
  <r>
    <d v="2003-06-05T00:00:00"/>
    <x v="4"/>
    <s v="PC sestava"/>
    <n v="30000"/>
    <x v="5"/>
  </r>
  <r>
    <d v="2003-06-06T00:00:00"/>
    <x v="9"/>
    <s v="PC sestava"/>
    <n v="40000"/>
    <x v="5"/>
  </r>
  <r>
    <d v="2003-06-06T00:00:00"/>
    <x v="4"/>
    <s v="telefon"/>
    <n v="50000"/>
    <x v="5"/>
  </r>
  <r>
    <d v="2003-06-06T00:00:00"/>
    <x v="5"/>
    <s v="tiskárna"/>
    <n v="60000"/>
    <x v="5"/>
  </r>
  <r>
    <d v="2003-06-06T00:00:00"/>
    <x v="6"/>
    <s v="telefon"/>
    <n v="30000"/>
    <x v="5"/>
  </r>
  <r>
    <d v="2003-06-06T00:00:00"/>
    <x v="6"/>
    <s v="kopírka"/>
    <n v="40000"/>
    <x v="5"/>
  </r>
  <r>
    <d v="2003-06-09T00:00:00"/>
    <x v="5"/>
    <s v="telefon"/>
    <n v="50000"/>
    <x v="5"/>
  </r>
  <r>
    <d v="2003-06-09T00:00:00"/>
    <x v="6"/>
    <s v="telefon"/>
    <n v="60000"/>
    <x v="5"/>
  </r>
  <r>
    <d v="2003-06-09T00:00:00"/>
    <x v="2"/>
    <s v="PC sestava"/>
    <n v="25000"/>
    <x v="5"/>
  </r>
  <r>
    <d v="2003-06-10T00:00:00"/>
    <x v="4"/>
    <s v="tiskárna"/>
    <n v="30000"/>
    <x v="5"/>
  </r>
  <r>
    <d v="2003-06-10T00:00:00"/>
    <x v="5"/>
    <s v="notebook"/>
    <n v="50000"/>
    <x v="5"/>
  </r>
  <r>
    <d v="2003-06-10T00:00:00"/>
    <x v="6"/>
    <s v="notebook"/>
    <n v="60000"/>
    <x v="5"/>
  </r>
  <r>
    <d v="2003-06-10T00:00:00"/>
    <x v="6"/>
    <s v="tiskárna"/>
    <n v="30000"/>
    <x v="5"/>
  </r>
  <r>
    <d v="2003-06-11T00:00:00"/>
    <x v="8"/>
    <s v="telefon"/>
    <n v="5000"/>
    <x v="5"/>
  </r>
  <r>
    <d v="2003-06-11T00:00:00"/>
    <x v="6"/>
    <s v="notebook"/>
    <n v="10000"/>
    <x v="5"/>
  </r>
  <r>
    <d v="2003-06-11T00:00:00"/>
    <x v="8"/>
    <s v="notebook"/>
    <n v="5000"/>
    <x v="5"/>
  </r>
  <r>
    <d v="2003-06-11T00:00:00"/>
    <x v="9"/>
    <s v="tiskárna"/>
    <n v="10000"/>
    <x v="5"/>
  </r>
  <r>
    <d v="2003-06-11T00:00:00"/>
    <x v="6"/>
    <s v="notebook"/>
    <n v="10000"/>
    <x v="5"/>
  </r>
  <r>
    <d v="2003-06-12T00:00:00"/>
    <x v="8"/>
    <s v="notebook"/>
    <n v="5000"/>
    <x v="5"/>
  </r>
  <r>
    <d v="2003-06-12T00:00:00"/>
    <x v="9"/>
    <s v="tiskárna"/>
    <n v="10000"/>
    <x v="5"/>
  </r>
  <r>
    <d v="2003-06-12T00:00:00"/>
    <x v="6"/>
    <s v="PC sestava"/>
    <n v="15000"/>
    <x v="5"/>
  </r>
  <r>
    <d v="2003-06-12T00:00:00"/>
    <x v="7"/>
    <s v="telefon"/>
    <n v="10000"/>
    <x v="5"/>
  </r>
  <r>
    <d v="2003-06-13T00:00:00"/>
    <x v="3"/>
    <s v="telefon"/>
    <n v="15000"/>
    <x v="5"/>
  </r>
  <r>
    <d v="2003-06-13T00:00:00"/>
    <x v="4"/>
    <s v="tiskárna"/>
    <n v="25000"/>
    <x v="5"/>
  </r>
  <r>
    <d v="2003-06-13T00:00:00"/>
    <x v="4"/>
    <s v="tiskárna"/>
    <n v="30000"/>
    <x v="5"/>
  </r>
  <r>
    <d v="2003-06-13T00:00:00"/>
    <x v="5"/>
    <s v="kopírka"/>
    <n v="50000"/>
    <x v="5"/>
  </r>
  <r>
    <d v="2003-06-13T00:00:00"/>
    <x v="6"/>
    <s v="notebook"/>
    <n v="60000"/>
    <x v="5"/>
  </r>
  <r>
    <d v="2003-06-13T00:00:00"/>
    <x v="6"/>
    <s v="notebook"/>
    <n v="30000"/>
    <x v="5"/>
  </r>
  <r>
    <d v="2003-06-16T00:00:00"/>
    <x v="8"/>
    <s v="PC sestava"/>
    <n v="50000"/>
    <x v="5"/>
  </r>
  <r>
    <d v="2003-06-16T00:00:00"/>
    <x v="9"/>
    <s v="PC sestava"/>
    <n v="60000"/>
    <x v="5"/>
  </r>
  <r>
    <d v="2003-06-16T00:00:00"/>
    <x v="3"/>
    <s v="PC sestava"/>
    <n v="30000"/>
    <x v="5"/>
  </r>
  <r>
    <d v="2003-06-16T00:00:00"/>
    <x v="4"/>
    <s v="notebook"/>
    <n v="60000"/>
    <x v="5"/>
  </r>
  <r>
    <d v="2003-06-17T00:00:00"/>
    <x v="5"/>
    <s v="tiskárna"/>
    <n v="30000"/>
    <x v="5"/>
  </r>
  <r>
    <d v="2003-06-17T00:00:00"/>
    <x v="8"/>
    <s v="kopírka"/>
    <n v="50000"/>
    <x v="5"/>
  </r>
  <r>
    <d v="2003-06-17T00:00:00"/>
    <x v="9"/>
    <s v="PC sestava"/>
    <n v="60000"/>
    <x v="5"/>
  </r>
  <r>
    <d v="2003-06-17T00:00:00"/>
    <x v="3"/>
    <s v="telefon"/>
    <n v="30000"/>
    <x v="5"/>
  </r>
  <r>
    <d v="2003-06-17T00:00:00"/>
    <x v="4"/>
    <s v="kopírka"/>
    <n v="15000"/>
    <x v="5"/>
  </r>
  <r>
    <d v="2003-06-17T00:00:00"/>
    <x v="5"/>
    <s v="telefon"/>
    <n v="10000"/>
    <x v="5"/>
  </r>
  <r>
    <d v="2003-06-18T00:00:00"/>
    <x v="6"/>
    <s v="kopírka"/>
    <n v="5000"/>
    <x v="5"/>
  </r>
  <r>
    <d v="2003-06-18T00:00:00"/>
    <x v="9"/>
    <s v="kopírka"/>
    <n v="5000"/>
    <x v="5"/>
  </r>
  <r>
    <d v="2003-06-18T00:00:00"/>
    <x v="3"/>
    <s v="kopírka"/>
    <n v="10000"/>
    <x v="5"/>
  </r>
  <r>
    <d v="2003-06-18T00:00:00"/>
    <x v="8"/>
    <s v="notebook"/>
    <n v="15000"/>
    <x v="5"/>
  </r>
  <r>
    <d v="2003-06-18T00:00:00"/>
    <x v="2"/>
    <s v="kopírka"/>
    <n v="25000"/>
    <x v="5"/>
  </r>
  <r>
    <d v="2003-06-19T00:00:00"/>
    <x v="1"/>
    <s v="tiskárna"/>
    <n v="30000"/>
    <x v="5"/>
  </r>
  <r>
    <d v="2003-06-19T00:00:00"/>
    <x v="3"/>
    <s v="notebook"/>
    <n v="50000"/>
    <x v="5"/>
  </r>
  <r>
    <d v="2003-06-19T00:00:00"/>
    <x v="6"/>
    <s v="PC sestava"/>
    <n v="15000"/>
    <x v="5"/>
  </r>
  <r>
    <d v="2003-06-19T00:00:00"/>
    <x v="7"/>
    <s v="telefon"/>
    <n v="10000"/>
    <x v="5"/>
  </r>
  <r>
    <d v="2003-06-19T00:00:00"/>
    <x v="3"/>
    <s v="telefon"/>
    <n v="15000"/>
    <x v="5"/>
  </r>
  <r>
    <d v="2003-06-19T00:00:00"/>
    <x v="4"/>
    <s v="tiskárna"/>
    <n v="25000"/>
    <x v="5"/>
  </r>
  <r>
    <d v="2003-06-19T00:00:00"/>
    <x v="5"/>
    <s v="PC sestava"/>
    <n v="15000"/>
    <x v="5"/>
  </r>
  <r>
    <d v="2003-06-19T00:00:00"/>
    <x v="6"/>
    <s v="notebook"/>
    <n v="25000"/>
    <x v="5"/>
  </r>
  <r>
    <d v="2003-06-20T00:00:00"/>
    <x v="7"/>
    <s v="PC sestava"/>
    <n v="30000"/>
    <x v="5"/>
  </r>
  <r>
    <d v="2003-06-20T00:00:00"/>
    <x v="4"/>
    <s v="tiskárna"/>
    <n v="30000"/>
    <x v="5"/>
  </r>
  <r>
    <d v="2003-06-20T00:00:00"/>
    <x v="5"/>
    <s v="kopírka"/>
    <n v="50000"/>
    <x v="5"/>
  </r>
  <r>
    <d v="2003-06-20T00:00:00"/>
    <x v="6"/>
    <s v="notebook"/>
    <n v="60000"/>
    <x v="5"/>
  </r>
  <r>
    <d v="2003-06-20T00:00:00"/>
    <x v="6"/>
    <s v="notebook"/>
    <n v="30000"/>
    <x v="5"/>
  </r>
  <r>
    <d v="2003-06-23T00:00:00"/>
    <x v="8"/>
    <s v="PC sestava"/>
    <n v="50000"/>
    <x v="5"/>
  </r>
  <r>
    <d v="2003-06-23T00:00:00"/>
    <x v="9"/>
    <s v="PC sestava"/>
    <n v="60000"/>
    <x v="5"/>
  </r>
  <r>
    <d v="2003-06-23T00:00:00"/>
    <x v="3"/>
    <s v="PC sestava"/>
    <n v="30000"/>
    <x v="5"/>
  </r>
  <r>
    <d v="2003-06-23T00:00:00"/>
    <x v="4"/>
    <s v="notebook"/>
    <n v="5000"/>
    <x v="5"/>
  </r>
  <r>
    <d v="2003-06-24T00:00:00"/>
    <x v="5"/>
    <s v="notebook"/>
    <n v="10000"/>
    <x v="5"/>
  </r>
  <r>
    <d v="2003-06-24T00:00:00"/>
    <x v="6"/>
    <s v="tiskárna"/>
    <n v="5000"/>
    <x v="5"/>
  </r>
  <r>
    <d v="2003-06-24T00:00:00"/>
    <x v="9"/>
    <s v="tiskárna"/>
    <n v="10000"/>
    <x v="5"/>
  </r>
  <r>
    <d v="2003-06-24T00:00:00"/>
    <x v="6"/>
    <s v="kopírka"/>
    <n v="30000"/>
    <x v="5"/>
  </r>
  <r>
    <d v="2003-06-24T00:00:00"/>
    <x v="7"/>
    <s v="monitor"/>
    <n v="30000"/>
    <x v="5"/>
  </r>
  <r>
    <d v="2003-06-24T00:00:00"/>
    <x v="6"/>
    <s v="monitor"/>
    <n v="30000"/>
    <x v="5"/>
  </r>
  <r>
    <d v="2003-06-25T00:00:00"/>
    <x v="4"/>
    <s v="telefon"/>
    <n v="25000"/>
    <x v="5"/>
  </r>
  <r>
    <d v="2003-06-25T00:00:00"/>
    <x v="5"/>
    <s v="kopírka"/>
    <n v="30000"/>
    <x v="5"/>
  </r>
  <r>
    <d v="2003-06-25T00:00:00"/>
    <x v="6"/>
    <s v="PC sestava"/>
    <n v="40000"/>
    <x v="5"/>
  </r>
  <r>
    <d v="2003-06-25T00:00:00"/>
    <x v="7"/>
    <s v="monitor"/>
    <n v="50000"/>
    <x v="5"/>
  </r>
  <r>
    <d v="2003-06-25T00:00:00"/>
    <x v="3"/>
    <s v="notebook"/>
    <n v="60000"/>
    <x v="5"/>
  </r>
  <r>
    <d v="2003-06-25T00:00:00"/>
    <x v="4"/>
    <s v="monitor"/>
    <n v="30000"/>
    <x v="5"/>
  </r>
  <r>
    <d v="2003-06-25T00:00:00"/>
    <x v="5"/>
    <s v="telefon"/>
    <n v="25000"/>
    <x v="5"/>
  </r>
  <r>
    <d v="2003-06-25T00:00:00"/>
    <x v="5"/>
    <s v="telefon"/>
    <n v="25000"/>
    <x v="5"/>
  </r>
  <r>
    <d v="2003-06-26T00:00:00"/>
    <x v="6"/>
    <s v="kopírka"/>
    <n v="30000"/>
    <x v="5"/>
  </r>
  <r>
    <d v="2003-06-26T00:00:00"/>
    <x v="8"/>
    <s v="PC sestava"/>
    <n v="40000"/>
    <x v="5"/>
  </r>
  <r>
    <d v="2003-06-26T00:00:00"/>
    <x v="9"/>
    <s v="monitor"/>
    <n v="50000"/>
    <x v="5"/>
  </r>
  <r>
    <d v="2003-06-26T00:00:00"/>
    <x v="3"/>
    <s v="notebook"/>
    <n v="60000"/>
    <x v="5"/>
  </r>
  <r>
    <d v="2003-06-26T00:00:00"/>
    <x v="4"/>
    <s v="notebook"/>
    <n v="30000"/>
    <x v="5"/>
  </r>
  <r>
    <d v="2003-06-26T00:00:00"/>
    <x v="5"/>
    <s v="tiskárna"/>
    <n v="5000"/>
    <x v="5"/>
  </r>
  <r>
    <d v="2003-06-27T00:00:00"/>
    <x v="6"/>
    <s v="telefon"/>
    <n v="10000"/>
    <x v="5"/>
  </r>
  <r>
    <d v="2003-06-27T00:00:00"/>
    <x v="8"/>
    <s v="kopírka"/>
    <n v="15000"/>
    <x v="5"/>
  </r>
  <r>
    <d v="2003-06-27T00:00:00"/>
    <x v="9"/>
    <s v="telefon"/>
    <n v="25000"/>
    <x v="5"/>
  </r>
  <r>
    <d v="2003-06-27T00:00:00"/>
    <x v="6"/>
    <s v="kopírka"/>
    <n v="30000"/>
    <x v="5"/>
  </r>
  <r>
    <d v="2003-06-27T00:00:00"/>
    <x v="7"/>
    <s v="PC sestava"/>
    <n v="10000"/>
    <x v="5"/>
  </r>
  <r>
    <d v="2003-06-30T00:00:00"/>
    <x v="3"/>
    <s v="monitor"/>
    <n v="10000"/>
    <x v="5"/>
  </r>
  <r>
    <d v="2003-06-30T00:00:00"/>
    <x v="4"/>
    <s v="tiskárna"/>
    <n v="30000"/>
    <x v="5"/>
  </r>
  <r>
    <d v="2003-06-30T00:00:00"/>
    <x v="4"/>
    <s v="telefon"/>
    <n v="5000"/>
    <x v="5"/>
  </r>
  <r>
    <d v="2003-06-30T00:00:00"/>
    <x v="5"/>
    <s v="telefon"/>
    <n v="25000"/>
    <x v="5"/>
  </r>
  <r>
    <d v="2003-06-30T00:00:00"/>
    <x v="6"/>
    <s v="kopírka"/>
    <n v="30000"/>
    <x v="5"/>
  </r>
  <r>
    <d v="2003-06-30T00:00:00"/>
    <x v="8"/>
    <s v="PC sestava"/>
    <n v="40000"/>
    <x v="5"/>
  </r>
  <r>
    <d v="2003-06-30T00:00:00"/>
    <x v="8"/>
    <s v="kopírka"/>
    <n v="15000"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0">
  <r>
    <n v="1"/>
    <x v="0"/>
    <x v="0"/>
    <x v="0"/>
  </r>
  <r>
    <n v="2"/>
    <x v="0"/>
    <x v="0"/>
    <x v="0"/>
  </r>
  <r>
    <n v="3"/>
    <x v="0"/>
    <x v="0"/>
    <x v="0"/>
  </r>
  <r>
    <n v="4"/>
    <x v="0"/>
    <x v="0"/>
    <x v="0"/>
  </r>
  <r>
    <n v="5"/>
    <x v="0"/>
    <x v="0"/>
    <x v="0"/>
  </r>
  <r>
    <n v="6"/>
    <x v="0"/>
    <x v="0"/>
    <x v="0"/>
  </r>
  <r>
    <n v="7"/>
    <x v="0"/>
    <x v="0"/>
    <x v="0"/>
  </r>
  <r>
    <n v="8"/>
    <x v="0"/>
    <x v="0"/>
    <x v="0"/>
  </r>
  <r>
    <n v="9"/>
    <x v="0"/>
    <x v="0"/>
    <x v="0"/>
  </r>
  <r>
    <n v="10"/>
    <x v="0"/>
    <x v="0"/>
    <x v="0"/>
  </r>
  <r>
    <n v="11"/>
    <x v="0"/>
    <x v="0"/>
    <x v="0"/>
  </r>
  <r>
    <n v="12"/>
    <x v="0"/>
    <x v="0"/>
    <x v="0"/>
  </r>
  <r>
    <n v="13"/>
    <x v="0"/>
    <x v="0"/>
    <x v="0"/>
  </r>
  <r>
    <n v="14"/>
    <x v="0"/>
    <x v="0"/>
    <x v="0"/>
  </r>
  <r>
    <n v="15"/>
    <x v="0"/>
    <x v="0"/>
    <x v="0"/>
  </r>
  <r>
    <n v="16"/>
    <x v="0"/>
    <x v="0"/>
    <x v="0"/>
  </r>
  <r>
    <n v="17"/>
    <x v="0"/>
    <x v="0"/>
    <x v="1"/>
  </r>
  <r>
    <n v="18"/>
    <x v="0"/>
    <x v="0"/>
    <x v="1"/>
  </r>
  <r>
    <n v="19"/>
    <x v="0"/>
    <x v="0"/>
    <x v="1"/>
  </r>
  <r>
    <n v="20"/>
    <x v="0"/>
    <x v="0"/>
    <x v="1"/>
  </r>
  <r>
    <n v="21"/>
    <x v="0"/>
    <x v="0"/>
    <x v="1"/>
  </r>
  <r>
    <n v="22"/>
    <x v="0"/>
    <x v="0"/>
    <x v="1"/>
  </r>
  <r>
    <n v="23"/>
    <x v="0"/>
    <x v="0"/>
    <x v="1"/>
  </r>
  <r>
    <n v="24"/>
    <x v="0"/>
    <x v="0"/>
    <x v="1"/>
  </r>
  <r>
    <n v="25"/>
    <x v="0"/>
    <x v="0"/>
    <x v="1"/>
  </r>
  <r>
    <n v="26"/>
    <x v="0"/>
    <x v="0"/>
    <x v="1"/>
  </r>
  <r>
    <n v="27"/>
    <x v="0"/>
    <x v="0"/>
    <x v="1"/>
  </r>
  <r>
    <n v="28"/>
    <x v="0"/>
    <x v="0"/>
    <x v="1"/>
  </r>
  <r>
    <n v="29"/>
    <x v="0"/>
    <x v="0"/>
    <x v="1"/>
  </r>
  <r>
    <n v="30"/>
    <x v="0"/>
    <x v="0"/>
    <x v="1"/>
  </r>
  <r>
    <n v="31"/>
    <x v="0"/>
    <x v="0"/>
    <x v="1"/>
  </r>
  <r>
    <n v="32"/>
    <x v="0"/>
    <x v="0"/>
    <x v="1"/>
  </r>
  <r>
    <n v="33"/>
    <x v="0"/>
    <x v="0"/>
    <x v="1"/>
  </r>
  <r>
    <n v="34"/>
    <x v="0"/>
    <x v="0"/>
    <x v="1"/>
  </r>
  <r>
    <n v="35"/>
    <x v="0"/>
    <x v="0"/>
    <x v="1"/>
  </r>
  <r>
    <n v="36"/>
    <x v="0"/>
    <x v="0"/>
    <x v="1"/>
  </r>
  <r>
    <n v="37"/>
    <x v="0"/>
    <x v="0"/>
    <x v="1"/>
  </r>
  <r>
    <n v="38"/>
    <x v="0"/>
    <x v="0"/>
    <x v="1"/>
  </r>
  <r>
    <n v="39"/>
    <x v="0"/>
    <x v="0"/>
    <x v="1"/>
  </r>
  <r>
    <n v="40"/>
    <x v="0"/>
    <x v="0"/>
    <x v="1"/>
  </r>
  <r>
    <n v="41"/>
    <x v="0"/>
    <x v="0"/>
    <x v="1"/>
  </r>
  <r>
    <n v="42"/>
    <x v="0"/>
    <x v="0"/>
    <x v="1"/>
  </r>
  <r>
    <n v="43"/>
    <x v="0"/>
    <x v="0"/>
    <x v="1"/>
  </r>
  <r>
    <n v="44"/>
    <x v="0"/>
    <x v="0"/>
    <x v="1"/>
  </r>
  <r>
    <n v="45"/>
    <x v="0"/>
    <x v="0"/>
    <x v="1"/>
  </r>
  <r>
    <n v="46"/>
    <x v="0"/>
    <x v="0"/>
    <x v="2"/>
  </r>
  <r>
    <n v="47"/>
    <x v="0"/>
    <x v="0"/>
    <x v="2"/>
  </r>
  <r>
    <n v="48"/>
    <x v="0"/>
    <x v="0"/>
    <x v="3"/>
  </r>
  <r>
    <n v="49"/>
    <x v="0"/>
    <x v="0"/>
    <x v="3"/>
  </r>
  <r>
    <n v="50"/>
    <x v="0"/>
    <x v="0"/>
    <x v="3"/>
  </r>
  <r>
    <n v="51"/>
    <x v="0"/>
    <x v="0"/>
    <x v="3"/>
  </r>
  <r>
    <n v="52"/>
    <x v="0"/>
    <x v="0"/>
    <x v="3"/>
  </r>
  <r>
    <n v="53"/>
    <x v="0"/>
    <x v="0"/>
    <x v="3"/>
  </r>
  <r>
    <n v="54"/>
    <x v="0"/>
    <x v="0"/>
    <x v="3"/>
  </r>
  <r>
    <n v="55"/>
    <x v="0"/>
    <x v="0"/>
    <x v="3"/>
  </r>
  <r>
    <n v="56"/>
    <x v="0"/>
    <x v="0"/>
    <x v="3"/>
  </r>
  <r>
    <n v="57"/>
    <x v="0"/>
    <x v="0"/>
    <x v="3"/>
  </r>
  <r>
    <n v="58"/>
    <x v="0"/>
    <x v="0"/>
    <x v="3"/>
  </r>
  <r>
    <n v="59"/>
    <x v="0"/>
    <x v="0"/>
    <x v="0"/>
  </r>
  <r>
    <n v="60"/>
    <x v="0"/>
    <x v="0"/>
    <x v="0"/>
  </r>
  <r>
    <n v="61"/>
    <x v="0"/>
    <x v="0"/>
    <x v="0"/>
  </r>
  <r>
    <n v="62"/>
    <x v="0"/>
    <x v="0"/>
    <x v="0"/>
  </r>
  <r>
    <n v="63"/>
    <x v="0"/>
    <x v="0"/>
    <x v="0"/>
  </r>
  <r>
    <n v="64"/>
    <x v="0"/>
    <x v="0"/>
    <x v="0"/>
  </r>
  <r>
    <n v="65"/>
    <x v="0"/>
    <x v="0"/>
    <x v="0"/>
  </r>
  <r>
    <n v="66"/>
    <x v="0"/>
    <x v="0"/>
    <x v="0"/>
  </r>
  <r>
    <n v="67"/>
    <x v="0"/>
    <x v="0"/>
    <x v="0"/>
  </r>
  <r>
    <n v="68"/>
    <x v="0"/>
    <x v="0"/>
    <x v="2"/>
  </r>
  <r>
    <n v="69"/>
    <x v="0"/>
    <x v="0"/>
    <x v="2"/>
  </r>
  <r>
    <n v="70"/>
    <x v="0"/>
    <x v="0"/>
    <x v="2"/>
  </r>
  <r>
    <n v="71"/>
    <x v="0"/>
    <x v="0"/>
    <x v="2"/>
  </r>
  <r>
    <n v="72"/>
    <x v="0"/>
    <x v="0"/>
    <x v="2"/>
  </r>
  <r>
    <n v="73"/>
    <x v="0"/>
    <x v="0"/>
    <x v="2"/>
  </r>
  <r>
    <n v="74"/>
    <x v="0"/>
    <x v="0"/>
    <x v="2"/>
  </r>
  <r>
    <n v="75"/>
    <x v="0"/>
    <x v="0"/>
    <x v="2"/>
  </r>
  <r>
    <n v="76"/>
    <x v="0"/>
    <x v="0"/>
    <x v="2"/>
  </r>
  <r>
    <n v="77"/>
    <x v="0"/>
    <x v="0"/>
    <x v="2"/>
  </r>
  <r>
    <n v="78"/>
    <x v="0"/>
    <x v="0"/>
    <x v="2"/>
  </r>
  <r>
    <n v="79"/>
    <x v="0"/>
    <x v="0"/>
    <x v="2"/>
  </r>
  <r>
    <n v="80"/>
    <x v="0"/>
    <x v="0"/>
    <x v="2"/>
  </r>
  <r>
    <n v="81"/>
    <x v="0"/>
    <x v="0"/>
    <x v="2"/>
  </r>
  <r>
    <n v="82"/>
    <x v="0"/>
    <x v="0"/>
    <x v="2"/>
  </r>
  <r>
    <n v="83"/>
    <x v="0"/>
    <x v="0"/>
    <x v="2"/>
  </r>
  <r>
    <n v="84"/>
    <x v="0"/>
    <x v="0"/>
    <x v="2"/>
  </r>
  <r>
    <n v="85"/>
    <x v="0"/>
    <x v="0"/>
    <x v="2"/>
  </r>
  <r>
    <n v="86"/>
    <x v="0"/>
    <x v="0"/>
    <x v="2"/>
  </r>
  <r>
    <n v="87"/>
    <x v="0"/>
    <x v="0"/>
    <x v="2"/>
  </r>
  <r>
    <n v="88"/>
    <x v="0"/>
    <x v="0"/>
    <x v="1"/>
  </r>
  <r>
    <n v="89"/>
    <x v="0"/>
    <x v="0"/>
    <x v="1"/>
  </r>
  <r>
    <n v="90"/>
    <x v="0"/>
    <x v="0"/>
    <x v="2"/>
  </r>
  <r>
    <n v="91"/>
    <x v="0"/>
    <x v="0"/>
    <x v="2"/>
  </r>
  <r>
    <n v="92"/>
    <x v="0"/>
    <x v="0"/>
    <x v="2"/>
  </r>
  <r>
    <n v="93"/>
    <x v="0"/>
    <x v="0"/>
    <x v="2"/>
  </r>
  <r>
    <n v="94"/>
    <x v="0"/>
    <x v="0"/>
    <x v="2"/>
  </r>
  <r>
    <n v="95"/>
    <x v="0"/>
    <x v="0"/>
    <x v="2"/>
  </r>
  <r>
    <n v="96"/>
    <x v="0"/>
    <x v="0"/>
    <x v="2"/>
  </r>
  <r>
    <n v="97"/>
    <x v="0"/>
    <x v="0"/>
    <x v="2"/>
  </r>
  <r>
    <n v="98"/>
    <x v="0"/>
    <x v="0"/>
    <x v="2"/>
  </r>
  <r>
    <n v="99"/>
    <x v="0"/>
    <x v="0"/>
    <x v="2"/>
  </r>
  <r>
    <n v="100"/>
    <x v="0"/>
    <x v="0"/>
    <x v="2"/>
  </r>
  <r>
    <n v="101"/>
    <x v="0"/>
    <x v="0"/>
    <x v="2"/>
  </r>
  <r>
    <n v="102"/>
    <x v="0"/>
    <x v="0"/>
    <x v="2"/>
  </r>
  <r>
    <n v="103"/>
    <x v="0"/>
    <x v="0"/>
    <x v="2"/>
  </r>
  <r>
    <n v="104"/>
    <x v="0"/>
    <x v="0"/>
    <x v="2"/>
  </r>
  <r>
    <n v="105"/>
    <x v="0"/>
    <x v="0"/>
    <x v="2"/>
  </r>
  <r>
    <n v="106"/>
    <x v="0"/>
    <x v="0"/>
    <x v="2"/>
  </r>
  <r>
    <n v="107"/>
    <x v="0"/>
    <x v="0"/>
    <x v="2"/>
  </r>
  <r>
    <n v="108"/>
    <x v="0"/>
    <x v="0"/>
    <x v="2"/>
  </r>
  <r>
    <n v="109"/>
    <x v="0"/>
    <x v="0"/>
    <x v="2"/>
  </r>
  <r>
    <n v="110"/>
    <x v="0"/>
    <x v="0"/>
    <x v="2"/>
  </r>
  <r>
    <n v="111"/>
    <x v="0"/>
    <x v="0"/>
    <x v="2"/>
  </r>
  <r>
    <n v="112"/>
    <x v="0"/>
    <x v="0"/>
    <x v="1"/>
  </r>
  <r>
    <n v="113"/>
    <x v="0"/>
    <x v="0"/>
    <x v="1"/>
  </r>
  <r>
    <n v="114"/>
    <x v="0"/>
    <x v="0"/>
    <x v="1"/>
  </r>
  <r>
    <n v="115"/>
    <x v="0"/>
    <x v="0"/>
    <x v="1"/>
  </r>
  <r>
    <n v="116"/>
    <x v="0"/>
    <x v="0"/>
    <x v="1"/>
  </r>
  <r>
    <n v="117"/>
    <x v="0"/>
    <x v="0"/>
    <x v="1"/>
  </r>
  <r>
    <n v="118"/>
    <x v="0"/>
    <x v="0"/>
    <x v="1"/>
  </r>
  <r>
    <n v="119"/>
    <x v="0"/>
    <x v="0"/>
    <x v="1"/>
  </r>
  <r>
    <n v="120"/>
    <x v="0"/>
    <x v="0"/>
    <x v="1"/>
  </r>
  <r>
    <n v="121"/>
    <x v="0"/>
    <x v="0"/>
    <x v="1"/>
  </r>
  <r>
    <n v="122"/>
    <x v="0"/>
    <x v="1"/>
    <x v="1"/>
  </r>
  <r>
    <n v="123"/>
    <x v="0"/>
    <x v="1"/>
    <x v="1"/>
  </r>
  <r>
    <n v="124"/>
    <x v="0"/>
    <x v="1"/>
    <x v="1"/>
  </r>
  <r>
    <n v="125"/>
    <x v="0"/>
    <x v="1"/>
    <x v="1"/>
  </r>
  <r>
    <n v="126"/>
    <x v="0"/>
    <x v="1"/>
    <x v="1"/>
  </r>
  <r>
    <n v="127"/>
    <x v="0"/>
    <x v="1"/>
    <x v="1"/>
  </r>
  <r>
    <n v="128"/>
    <x v="0"/>
    <x v="1"/>
    <x v="1"/>
  </r>
  <r>
    <n v="129"/>
    <x v="0"/>
    <x v="1"/>
    <x v="1"/>
  </r>
  <r>
    <n v="130"/>
    <x v="0"/>
    <x v="1"/>
    <x v="1"/>
  </r>
  <r>
    <n v="131"/>
    <x v="0"/>
    <x v="1"/>
    <x v="1"/>
  </r>
  <r>
    <n v="132"/>
    <x v="0"/>
    <x v="1"/>
    <x v="1"/>
  </r>
  <r>
    <n v="133"/>
    <x v="0"/>
    <x v="1"/>
    <x v="1"/>
  </r>
  <r>
    <n v="134"/>
    <x v="0"/>
    <x v="1"/>
    <x v="1"/>
  </r>
  <r>
    <n v="135"/>
    <x v="0"/>
    <x v="1"/>
    <x v="1"/>
  </r>
  <r>
    <n v="136"/>
    <x v="0"/>
    <x v="1"/>
    <x v="1"/>
  </r>
  <r>
    <n v="137"/>
    <x v="0"/>
    <x v="1"/>
    <x v="1"/>
  </r>
  <r>
    <n v="138"/>
    <x v="0"/>
    <x v="1"/>
    <x v="1"/>
  </r>
  <r>
    <n v="139"/>
    <x v="0"/>
    <x v="1"/>
    <x v="1"/>
  </r>
  <r>
    <n v="140"/>
    <x v="0"/>
    <x v="1"/>
    <x v="1"/>
  </r>
  <r>
    <n v="141"/>
    <x v="0"/>
    <x v="1"/>
    <x v="1"/>
  </r>
  <r>
    <n v="142"/>
    <x v="0"/>
    <x v="1"/>
    <x v="1"/>
  </r>
  <r>
    <n v="143"/>
    <x v="0"/>
    <x v="1"/>
    <x v="1"/>
  </r>
  <r>
    <n v="144"/>
    <x v="0"/>
    <x v="1"/>
    <x v="1"/>
  </r>
  <r>
    <n v="145"/>
    <x v="0"/>
    <x v="1"/>
    <x v="1"/>
  </r>
  <r>
    <n v="146"/>
    <x v="0"/>
    <x v="1"/>
    <x v="1"/>
  </r>
  <r>
    <n v="147"/>
    <x v="0"/>
    <x v="1"/>
    <x v="1"/>
  </r>
  <r>
    <n v="148"/>
    <x v="0"/>
    <x v="1"/>
    <x v="1"/>
  </r>
  <r>
    <n v="149"/>
    <x v="0"/>
    <x v="1"/>
    <x v="1"/>
  </r>
  <r>
    <n v="150"/>
    <x v="0"/>
    <x v="1"/>
    <x v="1"/>
  </r>
  <r>
    <n v="151"/>
    <x v="0"/>
    <x v="1"/>
    <x v="1"/>
  </r>
  <r>
    <n v="152"/>
    <x v="0"/>
    <x v="1"/>
    <x v="1"/>
  </r>
  <r>
    <n v="153"/>
    <x v="0"/>
    <x v="1"/>
    <x v="1"/>
  </r>
  <r>
    <n v="154"/>
    <x v="0"/>
    <x v="1"/>
    <x v="1"/>
  </r>
  <r>
    <n v="155"/>
    <x v="0"/>
    <x v="1"/>
    <x v="1"/>
  </r>
  <r>
    <n v="156"/>
    <x v="0"/>
    <x v="1"/>
    <x v="1"/>
  </r>
  <r>
    <n v="157"/>
    <x v="0"/>
    <x v="1"/>
    <x v="1"/>
  </r>
  <r>
    <n v="158"/>
    <x v="0"/>
    <x v="1"/>
    <x v="1"/>
  </r>
  <r>
    <n v="159"/>
    <x v="0"/>
    <x v="1"/>
    <x v="1"/>
  </r>
  <r>
    <n v="160"/>
    <x v="0"/>
    <x v="1"/>
    <x v="1"/>
  </r>
  <r>
    <n v="161"/>
    <x v="0"/>
    <x v="1"/>
    <x v="1"/>
  </r>
  <r>
    <n v="162"/>
    <x v="0"/>
    <x v="1"/>
    <x v="1"/>
  </r>
  <r>
    <n v="163"/>
    <x v="0"/>
    <x v="1"/>
    <x v="1"/>
  </r>
  <r>
    <n v="164"/>
    <x v="0"/>
    <x v="1"/>
    <x v="1"/>
  </r>
  <r>
    <n v="165"/>
    <x v="0"/>
    <x v="1"/>
    <x v="1"/>
  </r>
  <r>
    <n v="166"/>
    <x v="0"/>
    <x v="1"/>
    <x v="1"/>
  </r>
  <r>
    <n v="167"/>
    <x v="0"/>
    <x v="1"/>
    <x v="0"/>
  </r>
  <r>
    <n v="168"/>
    <x v="0"/>
    <x v="1"/>
    <x v="0"/>
  </r>
  <r>
    <n v="169"/>
    <x v="0"/>
    <x v="1"/>
    <x v="0"/>
  </r>
  <r>
    <n v="170"/>
    <x v="0"/>
    <x v="1"/>
    <x v="0"/>
  </r>
  <r>
    <n v="171"/>
    <x v="0"/>
    <x v="1"/>
    <x v="0"/>
  </r>
  <r>
    <n v="172"/>
    <x v="0"/>
    <x v="1"/>
    <x v="0"/>
  </r>
  <r>
    <n v="173"/>
    <x v="0"/>
    <x v="1"/>
    <x v="0"/>
  </r>
  <r>
    <n v="174"/>
    <x v="0"/>
    <x v="1"/>
    <x v="0"/>
  </r>
  <r>
    <n v="175"/>
    <x v="0"/>
    <x v="1"/>
    <x v="0"/>
  </r>
  <r>
    <n v="176"/>
    <x v="0"/>
    <x v="1"/>
    <x v="0"/>
  </r>
  <r>
    <n v="177"/>
    <x v="0"/>
    <x v="1"/>
    <x v="0"/>
  </r>
  <r>
    <n v="178"/>
    <x v="0"/>
    <x v="1"/>
    <x v="0"/>
  </r>
  <r>
    <n v="179"/>
    <x v="0"/>
    <x v="1"/>
    <x v="0"/>
  </r>
  <r>
    <n v="180"/>
    <x v="0"/>
    <x v="1"/>
    <x v="0"/>
  </r>
  <r>
    <n v="181"/>
    <x v="0"/>
    <x v="1"/>
    <x v="0"/>
  </r>
  <r>
    <n v="182"/>
    <x v="0"/>
    <x v="1"/>
    <x v="0"/>
  </r>
  <r>
    <n v="183"/>
    <x v="0"/>
    <x v="1"/>
    <x v="0"/>
  </r>
  <r>
    <n v="184"/>
    <x v="0"/>
    <x v="1"/>
    <x v="0"/>
  </r>
  <r>
    <n v="185"/>
    <x v="0"/>
    <x v="1"/>
    <x v="0"/>
  </r>
  <r>
    <n v="186"/>
    <x v="0"/>
    <x v="1"/>
    <x v="0"/>
  </r>
  <r>
    <n v="187"/>
    <x v="0"/>
    <x v="1"/>
    <x v="0"/>
  </r>
  <r>
    <n v="188"/>
    <x v="0"/>
    <x v="1"/>
    <x v="1"/>
  </r>
  <r>
    <n v="189"/>
    <x v="0"/>
    <x v="1"/>
    <x v="1"/>
  </r>
  <r>
    <n v="190"/>
    <x v="0"/>
    <x v="1"/>
    <x v="1"/>
  </r>
  <r>
    <n v="191"/>
    <x v="0"/>
    <x v="1"/>
    <x v="1"/>
  </r>
  <r>
    <n v="192"/>
    <x v="0"/>
    <x v="1"/>
    <x v="1"/>
  </r>
  <r>
    <n v="193"/>
    <x v="0"/>
    <x v="1"/>
    <x v="1"/>
  </r>
  <r>
    <n v="194"/>
    <x v="0"/>
    <x v="1"/>
    <x v="1"/>
  </r>
  <r>
    <n v="195"/>
    <x v="0"/>
    <x v="1"/>
    <x v="1"/>
  </r>
  <r>
    <n v="196"/>
    <x v="0"/>
    <x v="1"/>
    <x v="1"/>
  </r>
  <r>
    <n v="197"/>
    <x v="0"/>
    <x v="1"/>
    <x v="1"/>
  </r>
  <r>
    <n v="198"/>
    <x v="0"/>
    <x v="1"/>
    <x v="1"/>
  </r>
  <r>
    <n v="199"/>
    <x v="0"/>
    <x v="1"/>
    <x v="1"/>
  </r>
  <r>
    <n v="200"/>
    <x v="0"/>
    <x v="1"/>
    <x v="1"/>
  </r>
  <r>
    <n v="201"/>
    <x v="0"/>
    <x v="1"/>
    <x v="1"/>
  </r>
  <r>
    <n v="202"/>
    <x v="0"/>
    <x v="1"/>
    <x v="1"/>
  </r>
  <r>
    <n v="203"/>
    <x v="0"/>
    <x v="1"/>
    <x v="1"/>
  </r>
  <r>
    <n v="204"/>
    <x v="0"/>
    <x v="1"/>
    <x v="1"/>
  </r>
  <r>
    <n v="205"/>
    <x v="0"/>
    <x v="1"/>
    <x v="1"/>
  </r>
  <r>
    <n v="206"/>
    <x v="0"/>
    <x v="1"/>
    <x v="1"/>
  </r>
  <r>
    <n v="207"/>
    <x v="0"/>
    <x v="1"/>
    <x v="1"/>
  </r>
  <r>
    <n v="208"/>
    <x v="0"/>
    <x v="1"/>
    <x v="1"/>
  </r>
  <r>
    <n v="209"/>
    <x v="0"/>
    <x v="1"/>
    <x v="1"/>
  </r>
  <r>
    <n v="210"/>
    <x v="0"/>
    <x v="1"/>
    <x v="1"/>
  </r>
  <r>
    <n v="211"/>
    <x v="0"/>
    <x v="1"/>
    <x v="1"/>
  </r>
  <r>
    <n v="212"/>
    <x v="0"/>
    <x v="1"/>
    <x v="1"/>
  </r>
  <r>
    <n v="213"/>
    <x v="0"/>
    <x v="1"/>
    <x v="1"/>
  </r>
  <r>
    <n v="214"/>
    <x v="0"/>
    <x v="1"/>
    <x v="1"/>
  </r>
  <r>
    <n v="215"/>
    <x v="0"/>
    <x v="1"/>
    <x v="1"/>
  </r>
  <r>
    <n v="216"/>
    <x v="0"/>
    <x v="1"/>
    <x v="1"/>
  </r>
  <r>
    <n v="217"/>
    <x v="0"/>
    <x v="1"/>
    <x v="1"/>
  </r>
  <r>
    <n v="218"/>
    <x v="0"/>
    <x v="1"/>
    <x v="1"/>
  </r>
  <r>
    <n v="219"/>
    <x v="0"/>
    <x v="1"/>
    <x v="1"/>
  </r>
  <r>
    <n v="220"/>
    <x v="0"/>
    <x v="1"/>
    <x v="1"/>
  </r>
  <r>
    <n v="221"/>
    <x v="0"/>
    <x v="1"/>
    <x v="1"/>
  </r>
  <r>
    <n v="222"/>
    <x v="0"/>
    <x v="1"/>
    <x v="1"/>
  </r>
  <r>
    <n v="223"/>
    <x v="0"/>
    <x v="1"/>
    <x v="1"/>
  </r>
  <r>
    <n v="224"/>
    <x v="0"/>
    <x v="1"/>
    <x v="1"/>
  </r>
  <r>
    <n v="225"/>
    <x v="0"/>
    <x v="1"/>
    <x v="1"/>
  </r>
  <r>
    <n v="226"/>
    <x v="0"/>
    <x v="1"/>
    <x v="1"/>
  </r>
  <r>
    <n v="227"/>
    <x v="0"/>
    <x v="1"/>
    <x v="1"/>
  </r>
  <r>
    <n v="228"/>
    <x v="0"/>
    <x v="1"/>
    <x v="1"/>
  </r>
  <r>
    <n v="229"/>
    <x v="0"/>
    <x v="1"/>
    <x v="1"/>
  </r>
  <r>
    <n v="230"/>
    <x v="0"/>
    <x v="1"/>
    <x v="1"/>
  </r>
  <r>
    <n v="231"/>
    <x v="0"/>
    <x v="1"/>
    <x v="1"/>
  </r>
  <r>
    <n v="232"/>
    <x v="0"/>
    <x v="1"/>
    <x v="1"/>
  </r>
  <r>
    <n v="233"/>
    <x v="0"/>
    <x v="1"/>
    <x v="1"/>
  </r>
  <r>
    <n v="234"/>
    <x v="0"/>
    <x v="1"/>
    <x v="1"/>
  </r>
  <r>
    <n v="235"/>
    <x v="0"/>
    <x v="1"/>
    <x v="1"/>
  </r>
  <r>
    <n v="236"/>
    <x v="0"/>
    <x v="1"/>
    <x v="1"/>
  </r>
  <r>
    <n v="237"/>
    <x v="0"/>
    <x v="1"/>
    <x v="1"/>
  </r>
  <r>
    <n v="238"/>
    <x v="0"/>
    <x v="1"/>
    <x v="1"/>
  </r>
  <r>
    <n v="239"/>
    <x v="0"/>
    <x v="1"/>
    <x v="1"/>
  </r>
  <r>
    <n v="240"/>
    <x v="0"/>
    <x v="1"/>
    <x v="0"/>
  </r>
  <r>
    <n v="241"/>
    <x v="0"/>
    <x v="1"/>
    <x v="0"/>
  </r>
  <r>
    <n v="242"/>
    <x v="0"/>
    <x v="1"/>
    <x v="0"/>
  </r>
  <r>
    <n v="243"/>
    <x v="0"/>
    <x v="1"/>
    <x v="0"/>
  </r>
  <r>
    <n v="244"/>
    <x v="0"/>
    <x v="1"/>
    <x v="0"/>
  </r>
  <r>
    <n v="245"/>
    <x v="0"/>
    <x v="1"/>
    <x v="0"/>
  </r>
  <r>
    <n v="246"/>
    <x v="0"/>
    <x v="1"/>
    <x v="0"/>
  </r>
  <r>
    <n v="247"/>
    <x v="0"/>
    <x v="1"/>
    <x v="0"/>
  </r>
  <r>
    <n v="248"/>
    <x v="0"/>
    <x v="1"/>
    <x v="0"/>
  </r>
  <r>
    <n v="249"/>
    <x v="0"/>
    <x v="1"/>
    <x v="0"/>
  </r>
  <r>
    <n v="250"/>
    <x v="0"/>
    <x v="1"/>
    <x v="0"/>
  </r>
  <r>
    <n v="251"/>
    <x v="0"/>
    <x v="1"/>
    <x v="0"/>
  </r>
  <r>
    <n v="252"/>
    <x v="0"/>
    <x v="1"/>
    <x v="0"/>
  </r>
  <r>
    <n v="253"/>
    <x v="0"/>
    <x v="1"/>
    <x v="0"/>
  </r>
  <r>
    <n v="254"/>
    <x v="0"/>
    <x v="1"/>
    <x v="0"/>
  </r>
  <r>
    <n v="255"/>
    <x v="0"/>
    <x v="1"/>
    <x v="0"/>
  </r>
  <r>
    <n v="256"/>
    <x v="0"/>
    <x v="1"/>
    <x v="0"/>
  </r>
  <r>
    <n v="257"/>
    <x v="0"/>
    <x v="1"/>
    <x v="0"/>
  </r>
  <r>
    <n v="258"/>
    <x v="0"/>
    <x v="1"/>
    <x v="0"/>
  </r>
  <r>
    <n v="259"/>
    <x v="0"/>
    <x v="1"/>
    <x v="0"/>
  </r>
  <r>
    <n v="260"/>
    <x v="0"/>
    <x v="1"/>
    <x v="0"/>
  </r>
  <r>
    <n v="261"/>
    <x v="0"/>
    <x v="1"/>
    <x v="0"/>
  </r>
  <r>
    <n v="262"/>
    <x v="0"/>
    <x v="1"/>
    <x v="0"/>
  </r>
  <r>
    <n v="263"/>
    <x v="0"/>
    <x v="1"/>
    <x v="0"/>
  </r>
  <r>
    <n v="264"/>
    <x v="0"/>
    <x v="1"/>
    <x v="0"/>
  </r>
  <r>
    <n v="265"/>
    <x v="0"/>
    <x v="1"/>
    <x v="0"/>
  </r>
  <r>
    <n v="266"/>
    <x v="0"/>
    <x v="1"/>
    <x v="0"/>
  </r>
  <r>
    <n v="267"/>
    <x v="0"/>
    <x v="1"/>
    <x v="0"/>
  </r>
  <r>
    <n v="268"/>
    <x v="0"/>
    <x v="1"/>
    <x v="0"/>
  </r>
  <r>
    <n v="269"/>
    <x v="0"/>
    <x v="1"/>
    <x v="0"/>
  </r>
  <r>
    <n v="270"/>
    <x v="0"/>
    <x v="1"/>
    <x v="0"/>
  </r>
  <r>
    <n v="271"/>
    <x v="0"/>
    <x v="1"/>
    <x v="0"/>
  </r>
  <r>
    <n v="272"/>
    <x v="0"/>
    <x v="1"/>
    <x v="0"/>
  </r>
  <r>
    <n v="273"/>
    <x v="0"/>
    <x v="1"/>
    <x v="0"/>
  </r>
  <r>
    <n v="274"/>
    <x v="0"/>
    <x v="1"/>
    <x v="0"/>
  </r>
  <r>
    <n v="275"/>
    <x v="0"/>
    <x v="1"/>
    <x v="0"/>
  </r>
  <r>
    <n v="276"/>
    <x v="0"/>
    <x v="1"/>
    <x v="0"/>
  </r>
  <r>
    <n v="277"/>
    <x v="0"/>
    <x v="1"/>
    <x v="0"/>
  </r>
  <r>
    <n v="278"/>
    <x v="0"/>
    <x v="1"/>
    <x v="0"/>
  </r>
  <r>
    <n v="279"/>
    <x v="0"/>
    <x v="1"/>
    <x v="0"/>
  </r>
  <r>
    <n v="280"/>
    <x v="0"/>
    <x v="1"/>
    <x v="0"/>
  </r>
  <r>
    <n v="281"/>
    <x v="0"/>
    <x v="1"/>
    <x v="0"/>
  </r>
  <r>
    <n v="282"/>
    <x v="0"/>
    <x v="1"/>
    <x v="0"/>
  </r>
  <r>
    <n v="283"/>
    <x v="0"/>
    <x v="1"/>
    <x v="0"/>
  </r>
  <r>
    <n v="284"/>
    <x v="0"/>
    <x v="1"/>
    <x v="0"/>
  </r>
  <r>
    <n v="285"/>
    <x v="0"/>
    <x v="1"/>
    <x v="0"/>
  </r>
  <r>
    <n v="286"/>
    <x v="0"/>
    <x v="1"/>
    <x v="0"/>
  </r>
  <r>
    <n v="287"/>
    <x v="0"/>
    <x v="1"/>
    <x v="0"/>
  </r>
  <r>
    <n v="288"/>
    <x v="0"/>
    <x v="1"/>
    <x v="0"/>
  </r>
  <r>
    <n v="289"/>
    <x v="0"/>
    <x v="1"/>
    <x v="0"/>
  </r>
  <r>
    <n v="290"/>
    <x v="0"/>
    <x v="1"/>
    <x v="0"/>
  </r>
  <r>
    <n v="291"/>
    <x v="0"/>
    <x v="1"/>
    <x v="0"/>
  </r>
  <r>
    <n v="292"/>
    <x v="0"/>
    <x v="1"/>
    <x v="0"/>
  </r>
  <r>
    <n v="293"/>
    <x v="0"/>
    <x v="1"/>
    <x v="0"/>
  </r>
  <r>
    <n v="294"/>
    <x v="0"/>
    <x v="1"/>
    <x v="0"/>
  </r>
  <r>
    <n v="295"/>
    <x v="0"/>
    <x v="1"/>
    <x v="0"/>
  </r>
  <r>
    <n v="296"/>
    <x v="0"/>
    <x v="1"/>
    <x v="0"/>
  </r>
  <r>
    <n v="297"/>
    <x v="0"/>
    <x v="1"/>
    <x v="0"/>
  </r>
  <r>
    <n v="298"/>
    <x v="0"/>
    <x v="1"/>
    <x v="0"/>
  </r>
  <r>
    <n v="299"/>
    <x v="0"/>
    <x v="1"/>
    <x v="0"/>
  </r>
  <r>
    <n v="300"/>
    <x v="0"/>
    <x v="1"/>
    <x v="0"/>
  </r>
  <r>
    <n v="301"/>
    <x v="0"/>
    <x v="1"/>
    <x v="0"/>
  </r>
  <r>
    <n v="302"/>
    <x v="0"/>
    <x v="1"/>
    <x v="0"/>
  </r>
  <r>
    <n v="303"/>
    <x v="0"/>
    <x v="1"/>
    <x v="0"/>
  </r>
  <r>
    <n v="304"/>
    <x v="0"/>
    <x v="1"/>
    <x v="0"/>
  </r>
  <r>
    <n v="305"/>
    <x v="0"/>
    <x v="1"/>
    <x v="0"/>
  </r>
  <r>
    <n v="306"/>
    <x v="0"/>
    <x v="1"/>
    <x v="0"/>
  </r>
  <r>
    <n v="307"/>
    <x v="0"/>
    <x v="1"/>
    <x v="0"/>
  </r>
  <r>
    <n v="308"/>
    <x v="0"/>
    <x v="1"/>
    <x v="0"/>
  </r>
  <r>
    <n v="309"/>
    <x v="0"/>
    <x v="1"/>
    <x v="0"/>
  </r>
  <r>
    <n v="310"/>
    <x v="0"/>
    <x v="1"/>
    <x v="0"/>
  </r>
  <r>
    <n v="311"/>
    <x v="0"/>
    <x v="1"/>
    <x v="0"/>
  </r>
  <r>
    <n v="312"/>
    <x v="0"/>
    <x v="1"/>
    <x v="0"/>
  </r>
  <r>
    <n v="313"/>
    <x v="0"/>
    <x v="1"/>
    <x v="0"/>
  </r>
  <r>
    <n v="314"/>
    <x v="0"/>
    <x v="1"/>
    <x v="0"/>
  </r>
  <r>
    <n v="315"/>
    <x v="0"/>
    <x v="1"/>
    <x v="0"/>
  </r>
  <r>
    <n v="316"/>
    <x v="0"/>
    <x v="1"/>
    <x v="0"/>
  </r>
  <r>
    <n v="317"/>
    <x v="0"/>
    <x v="1"/>
    <x v="0"/>
  </r>
  <r>
    <n v="318"/>
    <x v="0"/>
    <x v="1"/>
    <x v="0"/>
  </r>
  <r>
    <n v="319"/>
    <x v="0"/>
    <x v="1"/>
    <x v="0"/>
  </r>
  <r>
    <n v="320"/>
    <x v="0"/>
    <x v="1"/>
    <x v="0"/>
  </r>
  <r>
    <n v="321"/>
    <x v="0"/>
    <x v="1"/>
    <x v="0"/>
  </r>
  <r>
    <n v="322"/>
    <x v="0"/>
    <x v="1"/>
    <x v="0"/>
  </r>
  <r>
    <n v="323"/>
    <x v="0"/>
    <x v="1"/>
    <x v="0"/>
  </r>
  <r>
    <n v="324"/>
    <x v="0"/>
    <x v="1"/>
    <x v="0"/>
  </r>
  <r>
    <n v="325"/>
    <x v="0"/>
    <x v="1"/>
    <x v="0"/>
  </r>
  <r>
    <n v="326"/>
    <x v="0"/>
    <x v="1"/>
    <x v="0"/>
  </r>
  <r>
    <n v="327"/>
    <x v="0"/>
    <x v="1"/>
    <x v="0"/>
  </r>
  <r>
    <n v="328"/>
    <x v="0"/>
    <x v="1"/>
    <x v="0"/>
  </r>
  <r>
    <n v="329"/>
    <x v="0"/>
    <x v="1"/>
    <x v="0"/>
  </r>
  <r>
    <n v="330"/>
    <x v="0"/>
    <x v="1"/>
    <x v="0"/>
  </r>
  <r>
    <n v="331"/>
    <x v="0"/>
    <x v="1"/>
    <x v="0"/>
  </r>
  <r>
    <n v="332"/>
    <x v="0"/>
    <x v="1"/>
    <x v="0"/>
  </r>
  <r>
    <n v="333"/>
    <x v="0"/>
    <x v="1"/>
    <x v="0"/>
  </r>
  <r>
    <n v="334"/>
    <x v="0"/>
    <x v="1"/>
    <x v="0"/>
  </r>
  <r>
    <n v="335"/>
    <x v="0"/>
    <x v="1"/>
    <x v="0"/>
  </r>
  <r>
    <n v="336"/>
    <x v="0"/>
    <x v="1"/>
    <x v="0"/>
  </r>
  <r>
    <n v="337"/>
    <x v="0"/>
    <x v="1"/>
    <x v="0"/>
  </r>
  <r>
    <n v="338"/>
    <x v="0"/>
    <x v="1"/>
    <x v="0"/>
  </r>
  <r>
    <n v="339"/>
    <x v="0"/>
    <x v="1"/>
    <x v="0"/>
  </r>
  <r>
    <n v="340"/>
    <x v="0"/>
    <x v="1"/>
    <x v="0"/>
  </r>
  <r>
    <n v="341"/>
    <x v="0"/>
    <x v="1"/>
    <x v="0"/>
  </r>
  <r>
    <n v="342"/>
    <x v="0"/>
    <x v="1"/>
    <x v="0"/>
  </r>
  <r>
    <n v="343"/>
    <x v="0"/>
    <x v="1"/>
    <x v="0"/>
  </r>
  <r>
    <n v="344"/>
    <x v="0"/>
    <x v="1"/>
    <x v="0"/>
  </r>
  <r>
    <n v="345"/>
    <x v="0"/>
    <x v="1"/>
    <x v="0"/>
  </r>
  <r>
    <n v="346"/>
    <x v="0"/>
    <x v="1"/>
    <x v="0"/>
  </r>
  <r>
    <n v="347"/>
    <x v="0"/>
    <x v="1"/>
    <x v="0"/>
  </r>
  <r>
    <n v="348"/>
    <x v="0"/>
    <x v="1"/>
    <x v="0"/>
  </r>
  <r>
    <n v="349"/>
    <x v="0"/>
    <x v="1"/>
    <x v="0"/>
  </r>
  <r>
    <n v="350"/>
    <x v="0"/>
    <x v="1"/>
    <x v="0"/>
  </r>
  <r>
    <n v="351"/>
    <x v="0"/>
    <x v="1"/>
    <x v="0"/>
  </r>
  <r>
    <n v="352"/>
    <x v="0"/>
    <x v="1"/>
    <x v="0"/>
  </r>
  <r>
    <n v="353"/>
    <x v="0"/>
    <x v="1"/>
    <x v="0"/>
  </r>
  <r>
    <n v="354"/>
    <x v="0"/>
    <x v="1"/>
    <x v="0"/>
  </r>
  <r>
    <n v="355"/>
    <x v="0"/>
    <x v="1"/>
    <x v="0"/>
  </r>
  <r>
    <n v="356"/>
    <x v="0"/>
    <x v="1"/>
    <x v="0"/>
  </r>
  <r>
    <n v="357"/>
    <x v="0"/>
    <x v="1"/>
    <x v="0"/>
  </r>
  <r>
    <n v="358"/>
    <x v="0"/>
    <x v="1"/>
    <x v="0"/>
  </r>
  <r>
    <n v="359"/>
    <x v="0"/>
    <x v="1"/>
    <x v="2"/>
  </r>
  <r>
    <n v="360"/>
    <x v="0"/>
    <x v="1"/>
    <x v="2"/>
  </r>
  <r>
    <n v="361"/>
    <x v="0"/>
    <x v="1"/>
    <x v="2"/>
  </r>
  <r>
    <n v="362"/>
    <x v="0"/>
    <x v="1"/>
    <x v="2"/>
  </r>
  <r>
    <n v="363"/>
    <x v="0"/>
    <x v="1"/>
    <x v="2"/>
  </r>
  <r>
    <n v="364"/>
    <x v="0"/>
    <x v="1"/>
    <x v="2"/>
  </r>
  <r>
    <n v="365"/>
    <x v="0"/>
    <x v="1"/>
    <x v="2"/>
  </r>
  <r>
    <n v="366"/>
    <x v="0"/>
    <x v="1"/>
    <x v="2"/>
  </r>
  <r>
    <n v="367"/>
    <x v="0"/>
    <x v="1"/>
    <x v="2"/>
  </r>
  <r>
    <n v="368"/>
    <x v="0"/>
    <x v="1"/>
    <x v="2"/>
  </r>
  <r>
    <n v="369"/>
    <x v="0"/>
    <x v="1"/>
    <x v="2"/>
  </r>
  <r>
    <n v="370"/>
    <x v="0"/>
    <x v="1"/>
    <x v="2"/>
  </r>
  <r>
    <n v="371"/>
    <x v="0"/>
    <x v="1"/>
    <x v="2"/>
  </r>
  <r>
    <n v="372"/>
    <x v="0"/>
    <x v="1"/>
    <x v="2"/>
  </r>
  <r>
    <n v="373"/>
    <x v="0"/>
    <x v="1"/>
    <x v="2"/>
  </r>
  <r>
    <n v="374"/>
    <x v="0"/>
    <x v="1"/>
    <x v="2"/>
  </r>
  <r>
    <n v="375"/>
    <x v="0"/>
    <x v="1"/>
    <x v="2"/>
  </r>
  <r>
    <n v="376"/>
    <x v="0"/>
    <x v="1"/>
    <x v="2"/>
  </r>
  <r>
    <n v="377"/>
    <x v="0"/>
    <x v="1"/>
    <x v="2"/>
  </r>
  <r>
    <n v="378"/>
    <x v="0"/>
    <x v="1"/>
    <x v="2"/>
  </r>
  <r>
    <n v="379"/>
    <x v="0"/>
    <x v="1"/>
    <x v="2"/>
  </r>
  <r>
    <n v="380"/>
    <x v="0"/>
    <x v="1"/>
    <x v="2"/>
  </r>
  <r>
    <n v="381"/>
    <x v="0"/>
    <x v="1"/>
    <x v="2"/>
  </r>
  <r>
    <n v="382"/>
    <x v="0"/>
    <x v="1"/>
    <x v="2"/>
  </r>
  <r>
    <n v="383"/>
    <x v="0"/>
    <x v="1"/>
    <x v="2"/>
  </r>
  <r>
    <n v="384"/>
    <x v="0"/>
    <x v="1"/>
    <x v="2"/>
  </r>
  <r>
    <n v="385"/>
    <x v="0"/>
    <x v="1"/>
    <x v="2"/>
  </r>
  <r>
    <n v="386"/>
    <x v="0"/>
    <x v="1"/>
    <x v="2"/>
  </r>
  <r>
    <n v="387"/>
    <x v="0"/>
    <x v="1"/>
    <x v="2"/>
  </r>
  <r>
    <n v="388"/>
    <x v="0"/>
    <x v="1"/>
    <x v="2"/>
  </r>
  <r>
    <n v="389"/>
    <x v="0"/>
    <x v="1"/>
    <x v="2"/>
  </r>
  <r>
    <n v="390"/>
    <x v="0"/>
    <x v="1"/>
    <x v="2"/>
  </r>
  <r>
    <n v="391"/>
    <x v="0"/>
    <x v="1"/>
    <x v="2"/>
  </r>
  <r>
    <n v="392"/>
    <x v="0"/>
    <x v="1"/>
    <x v="2"/>
  </r>
  <r>
    <n v="393"/>
    <x v="0"/>
    <x v="1"/>
    <x v="2"/>
  </r>
  <r>
    <n v="394"/>
    <x v="0"/>
    <x v="1"/>
    <x v="2"/>
  </r>
  <r>
    <n v="395"/>
    <x v="0"/>
    <x v="1"/>
    <x v="2"/>
  </r>
  <r>
    <n v="396"/>
    <x v="0"/>
    <x v="1"/>
    <x v="2"/>
  </r>
  <r>
    <n v="397"/>
    <x v="0"/>
    <x v="1"/>
    <x v="2"/>
  </r>
  <r>
    <n v="398"/>
    <x v="0"/>
    <x v="1"/>
    <x v="2"/>
  </r>
  <r>
    <n v="399"/>
    <x v="0"/>
    <x v="1"/>
    <x v="2"/>
  </r>
  <r>
    <n v="400"/>
    <x v="1"/>
    <x v="0"/>
    <x v="2"/>
  </r>
  <r>
    <n v="401"/>
    <x v="1"/>
    <x v="0"/>
    <x v="2"/>
  </r>
  <r>
    <n v="402"/>
    <x v="1"/>
    <x v="0"/>
    <x v="2"/>
  </r>
  <r>
    <n v="403"/>
    <x v="1"/>
    <x v="0"/>
    <x v="2"/>
  </r>
  <r>
    <n v="404"/>
    <x v="1"/>
    <x v="0"/>
    <x v="2"/>
  </r>
  <r>
    <n v="405"/>
    <x v="1"/>
    <x v="0"/>
    <x v="2"/>
  </r>
  <r>
    <n v="406"/>
    <x v="1"/>
    <x v="0"/>
    <x v="2"/>
  </r>
  <r>
    <n v="407"/>
    <x v="1"/>
    <x v="0"/>
    <x v="2"/>
  </r>
  <r>
    <n v="408"/>
    <x v="1"/>
    <x v="0"/>
    <x v="2"/>
  </r>
  <r>
    <n v="409"/>
    <x v="1"/>
    <x v="0"/>
    <x v="2"/>
  </r>
  <r>
    <n v="410"/>
    <x v="1"/>
    <x v="0"/>
    <x v="2"/>
  </r>
  <r>
    <n v="411"/>
    <x v="1"/>
    <x v="0"/>
    <x v="2"/>
  </r>
  <r>
    <n v="412"/>
    <x v="1"/>
    <x v="0"/>
    <x v="0"/>
  </r>
  <r>
    <n v="413"/>
    <x v="1"/>
    <x v="0"/>
    <x v="0"/>
  </r>
  <r>
    <n v="414"/>
    <x v="1"/>
    <x v="0"/>
    <x v="0"/>
  </r>
  <r>
    <n v="415"/>
    <x v="1"/>
    <x v="0"/>
    <x v="0"/>
  </r>
  <r>
    <n v="416"/>
    <x v="1"/>
    <x v="0"/>
    <x v="0"/>
  </r>
  <r>
    <n v="417"/>
    <x v="1"/>
    <x v="0"/>
    <x v="0"/>
  </r>
  <r>
    <n v="418"/>
    <x v="1"/>
    <x v="0"/>
    <x v="0"/>
  </r>
  <r>
    <n v="419"/>
    <x v="1"/>
    <x v="0"/>
    <x v="0"/>
  </r>
  <r>
    <n v="420"/>
    <x v="1"/>
    <x v="0"/>
    <x v="0"/>
  </r>
  <r>
    <n v="421"/>
    <x v="1"/>
    <x v="0"/>
    <x v="0"/>
  </r>
  <r>
    <n v="422"/>
    <x v="1"/>
    <x v="0"/>
    <x v="0"/>
  </r>
  <r>
    <n v="423"/>
    <x v="1"/>
    <x v="0"/>
    <x v="0"/>
  </r>
  <r>
    <n v="424"/>
    <x v="1"/>
    <x v="0"/>
    <x v="0"/>
  </r>
  <r>
    <n v="425"/>
    <x v="1"/>
    <x v="0"/>
    <x v="0"/>
  </r>
  <r>
    <n v="426"/>
    <x v="1"/>
    <x v="0"/>
    <x v="0"/>
  </r>
  <r>
    <n v="427"/>
    <x v="1"/>
    <x v="0"/>
    <x v="0"/>
  </r>
  <r>
    <n v="428"/>
    <x v="1"/>
    <x v="0"/>
    <x v="0"/>
  </r>
  <r>
    <n v="429"/>
    <x v="1"/>
    <x v="0"/>
    <x v="0"/>
  </r>
  <r>
    <n v="430"/>
    <x v="1"/>
    <x v="0"/>
    <x v="0"/>
  </r>
  <r>
    <n v="431"/>
    <x v="1"/>
    <x v="0"/>
    <x v="0"/>
  </r>
  <r>
    <n v="432"/>
    <x v="1"/>
    <x v="0"/>
    <x v="0"/>
  </r>
  <r>
    <n v="433"/>
    <x v="1"/>
    <x v="0"/>
    <x v="0"/>
  </r>
  <r>
    <n v="434"/>
    <x v="1"/>
    <x v="0"/>
    <x v="0"/>
  </r>
  <r>
    <n v="435"/>
    <x v="1"/>
    <x v="0"/>
    <x v="0"/>
  </r>
  <r>
    <n v="436"/>
    <x v="1"/>
    <x v="0"/>
    <x v="0"/>
  </r>
  <r>
    <n v="437"/>
    <x v="1"/>
    <x v="0"/>
    <x v="0"/>
  </r>
  <r>
    <n v="438"/>
    <x v="1"/>
    <x v="0"/>
    <x v="0"/>
  </r>
  <r>
    <n v="439"/>
    <x v="1"/>
    <x v="0"/>
    <x v="0"/>
  </r>
  <r>
    <n v="440"/>
    <x v="1"/>
    <x v="0"/>
    <x v="0"/>
  </r>
  <r>
    <n v="441"/>
    <x v="1"/>
    <x v="0"/>
    <x v="0"/>
  </r>
  <r>
    <n v="442"/>
    <x v="1"/>
    <x v="0"/>
    <x v="2"/>
  </r>
  <r>
    <n v="443"/>
    <x v="1"/>
    <x v="0"/>
    <x v="2"/>
  </r>
  <r>
    <n v="444"/>
    <x v="1"/>
    <x v="0"/>
    <x v="2"/>
  </r>
  <r>
    <n v="445"/>
    <x v="1"/>
    <x v="0"/>
    <x v="2"/>
  </r>
  <r>
    <n v="446"/>
    <x v="1"/>
    <x v="0"/>
    <x v="2"/>
  </r>
  <r>
    <n v="447"/>
    <x v="1"/>
    <x v="0"/>
    <x v="2"/>
  </r>
  <r>
    <n v="448"/>
    <x v="1"/>
    <x v="0"/>
    <x v="2"/>
  </r>
  <r>
    <n v="449"/>
    <x v="1"/>
    <x v="0"/>
    <x v="2"/>
  </r>
  <r>
    <n v="450"/>
    <x v="1"/>
    <x v="0"/>
    <x v="2"/>
  </r>
  <r>
    <n v="451"/>
    <x v="1"/>
    <x v="0"/>
    <x v="2"/>
  </r>
  <r>
    <n v="452"/>
    <x v="1"/>
    <x v="0"/>
    <x v="2"/>
  </r>
  <r>
    <n v="453"/>
    <x v="1"/>
    <x v="0"/>
    <x v="2"/>
  </r>
  <r>
    <n v="454"/>
    <x v="1"/>
    <x v="0"/>
    <x v="2"/>
  </r>
  <r>
    <n v="455"/>
    <x v="1"/>
    <x v="0"/>
    <x v="2"/>
  </r>
  <r>
    <n v="456"/>
    <x v="1"/>
    <x v="0"/>
    <x v="2"/>
  </r>
  <r>
    <n v="457"/>
    <x v="1"/>
    <x v="0"/>
    <x v="2"/>
  </r>
  <r>
    <n v="458"/>
    <x v="1"/>
    <x v="0"/>
    <x v="2"/>
  </r>
  <r>
    <n v="459"/>
    <x v="1"/>
    <x v="0"/>
    <x v="2"/>
  </r>
  <r>
    <n v="460"/>
    <x v="1"/>
    <x v="0"/>
    <x v="2"/>
  </r>
  <r>
    <n v="461"/>
    <x v="1"/>
    <x v="0"/>
    <x v="2"/>
  </r>
  <r>
    <n v="462"/>
    <x v="1"/>
    <x v="0"/>
    <x v="0"/>
  </r>
  <r>
    <n v="463"/>
    <x v="1"/>
    <x v="0"/>
    <x v="0"/>
  </r>
  <r>
    <n v="464"/>
    <x v="1"/>
    <x v="0"/>
    <x v="0"/>
  </r>
  <r>
    <n v="465"/>
    <x v="1"/>
    <x v="0"/>
    <x v="0"/>
  </r>
  <r>
    <n v="466"/>
    <x v="1"/>
    <x v="0"/>
    <x v="0"/>
  </r>
  <r>
    <n v="467"/>
    <x v="1"/>
    <x v="0"/>
    <x v="0"/>
  </r>
  <r>
    <n v="468"/>
    <x v="1"/>
    <x v="0"/>
    <x v="0"/>
  </r>
  <r>
    <n v="469"/>
    <x v="1"/>
    <x v="0"/>
    <x v="0"/>
  </r>
  <r>
    <n v="470"/>
    <x v="1"/>
    <x v="1"/>
    <x v="0"/>
  </r>
  <r>
    <n v="471"/>
    <x v="1"/>
    <x v="1"/>
    <x v="0"/>
  </r>
  <r>
    <n v="472"/>
    <x v="1"/>
    <x v="1"/>
    <x v="0"/>
  </r>
  <r>
    <n v="473"/>
    <x v="1"/>
    <x v="1"/>
    <x v="0"/>
  </r>
  <r>
    <n v="474"/>
    <x v="1"/>
    <x v="1"/>
    <x v="0"/>
  </r>
  <r>
    <n v="475"/>
    <x v="1"/>
    <x v="1"/>
    <x v="0"/>
  </r>
  <r>
    <n v="476"/>
    <x v="1"/>
    <x v="1"/>
    <x v="0"/>
  </r>
  <r>
    <n v="477"/>
    <x v="1"/>
    <x v="1"/>
    <x v="0"/>
  </r>
  <r>
    <n v="478"/>
    <x v="1"/>
    <x v="1"/>
    <x v="0"/>
  </r>
  <r>
    <n v="479"/>
    <x v="1"/>
    <x v="1"/>
    <x v="0"/>
  </r>
  <r>
    <n v="480"/>
    <x v="1"/>
    <x v="1"/>
    <x v="0"/>
  </r>
  <r>
    <n v="481"/>
    <x v="1"/>
    <x v="1"/>
    <x v="0"/>
  </r>
  <r>
    <n v="482"/>
    <x v="1"/>
    <x v="1"/>
    <x v="0"/>
  </r>
  <r>
    <n v="483"/>
    <x v="1"/>
    <x v="1"/>
    <x v="0"/>
  </r>
  <r>
    <n v="484"/>
    <x v="1"/>
    <x v="1"/>
    <x v="0"/>
  </r>
  <r>
    <n v="485"/>
    <x v="1"/>
    <x v="1"/>
    <x v="2"/>
  </r>
  <r>
    <n v="486"/>
    <x v="1"/>
    <x v="1"/>
    <x v="2"/>
  </r>
  <r>
    <n v="487"/>
    <x v="1"/>
    <x v="1"/>
    <x v="2"/>
  </r>
  <r>
    <n v="488"/>
    <x v="1"/>
    <x v="1"/>
    <x v="2"/>
  </r>
  <r>
    <n v="489"/>
    <x v="1"/>
    <x v="1"/>
    <x v="2"/>
  </r>
  <r>
    <n v="490"/>
    <x v="1"/>
    <x v="1"/>
    <x v="2"/>
  </r>
  <r>
    <n v="491"/>
    <x v="1"/>
    <x v="1"/>
    <x v="2"/>
  </r>
  <r>
    <n v="492"/>
    <x v="1"/>
    <x v="1"/>
    <x v="2"/>
  </r>
  <r>
    <n v="493"/>
    <x v="1"/>
    <x v="1"/>
    <x v="2"/>
  </r>
  <r>
    <n v="494"/>
    <x v="1"/>
    <x v="1"/>
    <x v="2"/>
  </r>
  <r>
    <n v="495"/>
    <x v="1"/>
    <x v="1"/>
    <x v="2"/>
  </r>
  <r>
    <n v="496"/>
    <x v="1"/>
    <x v="1"/>
    <x v="2"/>
  </r>
  <r>
    <n v="497"/>
    <x v="1"/>
    <x v="1"/>
    <x v="2"/>
  </r>
  <r>
    <n v="498"/>
    <x v="1"/>
    <x v="1"/>
    <x v="2"/>
  </r>
  <r>
    <n v="499"/>
    <x v="1"/>
    <x v="1"/>
    <x v="2"/>
  </r>
  <r>
    <n v="500"/>
    <x v="1"/>
    <x v="1"/>
    <x v="2"/>
  </r>
  <r>
    <n v="501"/>
    <x v="1"/>
    <x v="1"/>
    <x v="2"/>
  </r>
  <r>
    <n v="502"/>
    <x v="1"/>
    <x v="1"/>
    <x v="2"/>
  </r>
  <r>
    <n v="503"/>
    <x v="1"/>
    <x v="1"/>
    <x v="2"/>
  </r>
  <r>
    <n v="504"/>
    <x v="1"/>
    <x v="1"/>
    <x v="2"/>
  </r>
  <r>
    <n v="505"/>
    <x v="1"/>
    <x v="1"/>
    <x v="2"/>
  </r>
  <r>
    <n v="506"/>
    <x v="1"/>
    <x v="1"/>
    <x v="2"/>
  </r>
  <r>
    <n v="507"/>
    <x v="1"/>
    <x v="1"/>
    <x v="2"/>
  </r>
  <r>
    <n v="508"/>
    <x v="1"/>
    <x v="1"/>
    <x v="2"/>
  </r>
  <r>
    <n v="509"/>
    <x v="1"/>
    <x v="1"/>
    <x v="2"/>
  </r>
  <r>
    <n v="510"/>
    <x v="1"/>
    <x v="1"/>
    <x v="2"/>
  </r>
  <r>
    <n v="511"/>
    <x v="1"/>
    <x v="1"/>
    <x v="2"/>
  </r>
  <r>
    <n v="512"/>
    <x v="1"/>
    <x v="1"/>
    <x v="2"/>
  </r>
  <r>
    <n v="513"/>
    <x v="1"/>
    <x v="1"/>
    <x v="2"/>
  </r>
  <r>
    <n v="514"/>
    <x v="1"/>
    <x v="1"/>
    <x v="2"/>
  </r>
  <r>
    <n v="515"/>
    <x v="1"/>
    <x v="1"/>
    <x v="2"/>
  </r>
  <r>
    <n v="516"/>
    <x v="1"/>
    <x v="1"/>
    <x v="2"/>
  </r>
  <r>
    <n v="517"/>
    <x v="1"/>
    <x v="1"/>
    <x v="3"/>
  </r>
  <r>
    <n v="518"/>
    <x v="1"/>
    <x v="1"/>
    <x v="3"/>
  </r>
  <r>
    <n v="519"/>
    <x v="1"/>
    <x v="1"/>
    <x v="3"/>
  </r>
  <r>
    <n v="520"/>
    <x v="1"/>
    <x v="1"/>
    <x v="3"/>
  </r>
  <r>
    <n v="521"/>
    <x v="1"/>
    <x v="1"/>
    <x v="3"/>
  </r>
  <r>
    <n v="522"/>
    <x v="1"/>
    <x v="1"/>
    <x v="3"/>
  </r>
  <r>
    <n v="523"/>
    <x v="1"/>
    <x v="1"/>
    <x v="3"/>
  </r>
  <r>
    <n v="524"/>
    <x v="1"/>
    <x v="1"/>
    <x v="3"/>
  </r>
  <r>
    <n v="525"/>
    <x v="1"/>
    <x v="1"/>
    <x v="3"/>
  </r>
  <r>
    <n v="526"/>
    <x v="1"/>
    <x v="1"/>
    <x v="3"/>
  </r>
  <r>
    <n v="527"/>
    <x v="1"/>
    <x v="1"/>
    <x v="2"/>
  </r>
  <r>
    <n v="528"/>
    <x v="1"/>
    <x v="1"/>
    <x v="2"/>
  </r>
  <r>
    <n v="529"/>
    <x v="1"/>
    <x v="1"/>
    <x v="2"/>
  </r>
  <r>
    <n v="530"/>
    <x v="1"/>
    <x v="1"/>
    <x v="2"/>
  </r>
  <r>
    <n v="531"/>
    <x v="1"/>
    <x v="1"/>
    <x v="2"/>
  </r>
  <r>
    <n v="532"/>
    <x v="1"/>
    <x v="1"/>
    <x v="2"/>
  </r>
  <r>
    <n v="533"/>
    <x v="1"/>
    <x v="1"/>
    <x v="2"/>
  </r>
  <r>
    <n v="534"/>
    <x v="1"/>
    <x v="1"/>
    <x v="2"/>
  </r>
  <r>
    <n v="535"/>
    <x v="1"/>
    <x v="1"/>
    <x v="2"/>
  </r>
  <r>
    <n v="536"/>
    <x v="1"/>
    <x v="1"/>
    <x v="2"/>
  </r>
  <r>
    <n v="537"/>
    <x v="1"/>
    <x v="1"/>
    <x v="2"/>
  </r>
  <r>
    <n v="538"/>
    <x v="1"/>
    <x v="1"/>
    <x v="2"/>
  </r>
  <r>
    <n v="539"/>
    <x v="1"/>
    <x v="1"/>
    <x v="2"/>
  </r>
  <r>
    <n v="540"/>
    <x v="1"/>
    <x v="1"/>
    <x v="2"/>
  </r>
  <r>
    <n v="541"/>
    <x v="1"/>
    <x v="1"/>
    <x v="2"/>
  </r>
  <r>
    <n v="542"/>
    <x v="1"/>
    <x v="1"/>
    <x v="2"/>
  </r>
  <r>
    <n v="543"/>
    <x v="1"/>
    <x v="1"/>
    <x v="2"/>
  </r>
  <r>
    <n v="544"/>
    <x v="1"/>
    <x v="1"/>
    <x v="2"/>
  </r>
  <r>
    <n v="545"/>
    <x v="1"/>
    <x v="1"/>
    <x v="2"/>
  </r>
  <r>
    <n v="546"/>
    <x v="1"/>
    <x v="1"/>
    <x v="2"/>
  </r>
  <r>
    <n v="547"/>
    <x v="1"/>
    <x v="1"/>
    <x v="2"/>
  </r>
  <r>
    <n v="548"/>
    <x v="1"/>
    <x v="1"/>
    <x v="2"/>
  </r>
  <r>
    <n v="549"/>
    <x v="1"/>
    <x v="1"/>
    <x v="2"/>
  </r>
  <r>
    <n v="550"/>
    <x v="1"/>
    <x v="1"/>
    <x v="2"/>
  </r>
  <r>
    <n v="551"/>
    <x v="1"/>
    <x v="1"/>
    <x v="2"/>
  </r>
  <r>
    <n v="552"/>
    <x v="1"/>
    <x v="1"/>
    <x v="2"/>
  </r>
  <r>
    <n v="553"/>
    <x v="1"/>
    <x v="1"/>
    <x v="2"/>
  </r>
  <r>
    <n v="554"/>
    <x v="1"/>
    <x v="1"/>
    <x v="2"/>
  </r>
  <r>
    <n v="555"/>
    <x v="1"/>
    <x v="1"/>
    <x v="2"/>
  </r>
  <r>
    <n v="556"/>
    <x v="1"/>
    <x v="1"/>
    <x v="2"/>
  </r>
  <r>
    <n v="557"/>
    <x v="1"/>
    <x v="1"/>
    <x v="2"/>
  </r>
  <r>
    <n v="558"/>
    <x v="1"/>
    <x v="1"/>
    <x v="2"/>
  </r>
  <r>
    <n v="559"/>
    <x v="1"/>
    <x v="1"/>
    <x v="2"/>
  </r>
  <r>
    <n v="560"/>
    <x v="1"/>
    <x v="1"/>
    <x v="2"/>
  </r>
  <r>
    <n v="561"/>
    <x v="1"/>
    <x v="1"/>
    <x v="2"/>
  </r>
  <r>
    <n v="562"/>
    <x v="1"/>
    <x v="1"/>
    <x v="2"/>
  </r>
  <r>
    <n v="563"/>
    <x v="1"/>
    <x v="1"/>
    <x v="2"/>
  </r>
  <r>
    <n v="564"/>
    <x v="1"/>
    <x v="1"/>
    <x v="2"/>
  </r>
  <r>
    <n v="565"/>
    <x v="1"/>
    <x v="1"/>
    <x v="2"/>
  </r>
  <r>
    <n v="566"/>
    <x v="1"/>
    <x v="1"/>
    <x v="2"/>
  </r>
  <r>
    <n v="567"/>
    <x v="1"/>
    <x v="1"/>
    <x v="2"/>
  </r>
  <r>
    <n v="568"/>
    <x v="1"/>
    <x v="1"/>
    <x v="2"/>
  </r>
  <r>
    <n v="569"/>
    <x v="1"/>
    <x v="1"/>
    <x v="2"/>
  </r>
  <r>
    <n v="570"/>
    <x v="1"/>
    <x v="1"/>
    <x v="2"/>
  </r>
  <r>
    <n v="571"/>
    <x v="1"/>
    <x v="1"/>
    <x v="2"/>
  </r>
  <r>
    <n v="572"/>
    <x v="1"/>
    <x v="0"/>
    <x v="2"/>
  </r>
  <r>
    <n v="573"/>
    <x v="1"/>
    <x v="1"/>
    <x v="2"/>
  </r>
  <r>
    <n v="574"/>
    <x v="1"/>
    <x v="1"/>
    <x v="2"/>
  </r>
  <r>
    <n v="575"/>
    <x v="1"/>
    <x v="1"/>
    <x v="2"/>
  </r>
  <r>
    <n v="576"/>
    <x v="1"/>
    <x v="1"/>
    <x v="2"/>
  </r>
  <r>
    <n v="577"/>
    <x v="1"/>
    <x v="1"/>
    <x v="3"/>
  </r>
  <r>
    <n v="578"/>
    <x v="1"/>
    <x v="1"/>
    <x v="3"/>
  </r>
  <r>
    <n v="579"/>
    <x v="1"/>
    <x v="1"/>
    <x v="3"/>
  </r>
  <r>
    <n v="580"/>
    <x v="1"/>
    <x v="1"/>
    <x v="3"/>
  </r>
  <r>
    <n v="581"/>
    <x v="1"/>
    <x v="1"/>
    <x v="3"/>
  </r>
  <r>
    <n v="582"/>
    <x v="1"/>
    <x v="1"/>
    <x v="3"/>
  </r>
  <r>
    <n v="583"/>
    <x v="1"/>
    <x v="1"/>
    <x v="3"/>
  </r>
  <r>
    <n v="584"/>
    <x v="1"/>
    <x v="1"/>
    <x v="3"/>
  </r>
  <r>
    <n v="585"/>
    <x v="1"/>
    <x v="1"/>
    <x v="3"/>
  </r>
  <r>
    <n v="586"/>
    <x v="1"/>
    <x v="1"/>
    <x v="3"/>
  </r>
  <r>
    <n v="587"/>
    <x v="1"/>
    <x v="1"/>
    <x v="3"/>
  </r>
  <r>
    <n v="588"/>
    <x v="1"/>
    <x v="1"/>
    <x v="3"/>
  </r>
  <r>
    <n v="589"/>
    <x v="1"/>
    <x v="1"/>
    <x v="3"/>
  </r>
  <r>
    <n v="590"/>
    <x v="1"/>
    <x v="1"/>
    <x v="3"/>
  </r>
  <r>
    <n v="591"/>
    <x v="1"/>
    <x v="1"/>
    <x v="3"/>
  </r>
  <r>
    <n v="592"/>
    <x v="1"/>
    <x v="1"/>
    <x v="3"/>
  </r>
  <r>
    <n v="593"/>
    <x v="1"/>
    <x v="1"/>
    <x v="3"/>
  </r>
  <r>
    <n v="594"/>
    <x v="1"/>
    <x v="1"/>
    <x v="3"/>
  </r>
  <r>
    <n v="595"/>
    <x v="1"/>
    <x v="1"/>
    <x v="3"/>
  </r>
  <r>
    <n v="596"/>
    <x v="1"/>
    <x v="1"/>
    <x v="3"/>
  </r>
  <r>
    <n v="597"/>
    <x v="1"/>
    <x v="1"/>
    <x v="3"/>
  </r>
  <r>
    <n v="598"/>
    <x v="1"/>
    <x v="1"/>
    <x v="3"/>
  </r>
  <r>
    <n v="599"/>
    <x v="1"/>
    <x v="1"/>
    <x v="3"/>
  </r>
  <r>
    <n v="600"/>
    <x v="1"/>
    <x v="1"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97">
  <r>
    <x v="0"/>
    <x v="0"/>
    <x v="0"/>
    <n v="30000"/>
    <x v="0"/>
  </r>
  <r>
    <x v="0"/>
    <x v="1"/>
    <x v="1"/>
    <n v="5000"/>
    <x v="0"/>
  </r>
  <r>
    <x v="0"/>
    <x v="2"/>
    <x v="2"/>
    <n v="10000"/>
    <x v="0"/>
  </r>
  <r>
    <x v="0"/>
    <x v="3"/>
    <x v="3"/>
    <n v="15000"/>
    <x v="0"/>
  </r>
  <r>
    <x v="0"/>
    <x v="4"/>
    <x v="4"/>
    <n v="25000"/>
    <x v="0"/>
  </r>
  <r>
    <x v="0"/>
    <x v="5"/>
    <x v="5"/>
    <n v="30000"/>
    <x v="0"/>
  </r>
  <r>
    <x v="0"/>
    <x v="6"/>
    <x v="0"/>
    <n v="40000"/>
    <x v="0"/>
  </r>
  <r>
    <x v="1"/>
    <x v="7"/>
    <x v="1"/>
    <n v="60000"/>
    <x v="0"/>
  </r>
  <r>
    <x v="1"/>
    <x v="8"/>
    <x v="5"/>
    <n v="30000"/>
    <x v="0"/>
  </r>
  <r>
    <x v="1"/>
    <x v="9"/>
    <x v="0"/>
    <n v="40000"/>
    <x v="0"/>
  </r>
  <r>
    <x v="1"/>
    <x v="3"/>
    <x v="2"/>
    <n v="60000"/>
    <x v="0"/>
  </r>
  <r>
    <x v="1"/>
    <x v="4"/>
    <x v="2"/>
    <n v="30000"/>
    <x v="0"/>
  </r>
  <r>
    <x v="1"/>
    <x v="5"/>
    <x v="3"/>
    <n v="5000"/>
    <x v="0"/>
  </r>
  <r>
    <x v="2"/>
    <x v="6"/>
    <x v="4"/>
    <n v="10000"/>
    <x v="0"/>
  </r>
  <r>
    <x v="2"/>
    <x v="8"/>
    <x v="5"/>
    <n v="15000"/>
    <x v="0"/>
  </r>
  <r>
    <x v="2"/>
    <x v="9"/>
    <x v="4"/>
    <n v="25000"/>
    <x v="0"/>
  </r>
  <r>
    <x v="2"/>
    <x v="3"/>
    <x v="5"/>
    <n v="30000"/>
    <x v="0"/>
  </r>
  <r>
    <x v="2"/>
    <x v="4"/>
    <x v="0"/>
    <n v="10000"/>
    <x v="0"/>
  </r>
  <r>
    <x v="3"/>
    <x v="5"/>
    <x v="1"/>
    <n v="10000"/>
    <x v="0"/>
  </r>
  <r>
    <x v="3"/>
    <x v="6"/>
    <x v="2"/>
    <n v="15000"/>
    <x v="0"/>
  </r>
  <r>
    <x v="3"/>
    <x v="8"/>
    <x v="5"/>
    <n v="25000"/>
    <x v="0"/>
  </r>
  <r>
    <x v="4"/>
    <x v="9"/>
    <x v="0"/>
    <n v="40000"/>
    <x v="0"/>
  </r>
  <r>
    <x v="4"/>
    <x v="6"/>
    <x v="1"/>
    <n v="50000"/>
    <x v="0"/>
  </r>
  <r>
    <x v="4"/>
    <x v="7"/>
    <x v="2"/>
    <n v="60000"/>
    <x v="0"/>
  </r>
  <r>
    <x v="4"/>
    <x v="3"/>
    <x v="2"/>
    <n v="30000"/>
    <x v="0"/>
  </r>
  <r>
    <x v="4"/>
    <x v="4"/>
    <x v="3"/>
    <n v="30000"/>
    <x v="0"/>
  </r>
  <r>
    <x v="5"/>
    <x v="4"/>
    <x v="4"/>
    <n v="5000"/>
    <x v="0"/>
  </r>
  <r>
    <x v="5"/>
    <x v="5"/>
    <x v="5"/>
    <n v="10000"/>
    <x v="0"/>
  </r>
  <r>
    <x v="5"/>
    <x v="6"/>
    <x v="5"/>
    <n v="15000"/>
    <x v="0"/>
  </r>
  <r>
    <x v="6"/>
    <x v="6"/>
    <x v="0"/>
    <n v="25000"/>
    <x v="0"/>
  </r>
  <r>
    <x v="7"/>
    <x v="8"/>
    <x v="1"/>
    <n v="30000"/>
    <x v="0"/>
  </r>
  <r>
    <x v="8"/>
    <x v="9"/>
    <x v="2"/>
    <n v="50000"/>
    <x v="0"/>
  </r>
  <r>
    <x v="8"/>
    <x v="3"/>
    <x v="2"/>
    <n v="60000"/>
    <x v="0"/>
  </r>
  <r>
    <x v="8"/>
    <x v="4"/>
    <x v="3"/>
    <n v="30000"/>
    <x v="0"/>
  </r>
  <r>
    <x v="8"/>
    <x v="5"/>
    <x v="4"/>
    <n v="5000"/>
    <x v="0"/>
  </r>
  <r>
    <x v="8"/>
    <x v="6"/>
    <x v="5"/>
    <n v="10000"/>
    <x v="0"/>
  </r>
  <r>
    <x v="8"/>
    <x v="9"/>
    <x v="4"/>
    <n v="15000"/>
    <x v="0"/>
  </r>
  <r>
    <x v="9"/>
    <x v="3"/>
    <x v="4"/>
    <n v="25000"/>
    <x v="0"/>
  </r>
  <r>
    <x v="9"/>
    <x v="4"/>
    <x v="5"/>
    <n v="30000"/>
    <x v="0"/>
  </r>
  <r>
    <x v="9"/>
    <x v="5"/>
    <x v="0"/>
    <n v="30000"/>
    <x v="0"/>
  </r>
  <r>
    <x v="9"/>
    <x v="6"/>
    <x v="1"/>
    <n v="5000"/>
    <x v="0"/>
  </r>
  <r>
    <x v="10"/>
    <x v="8"/>
    <x v="2"/>
    <n v="10000"/>
    <x v="0"/>
  </r>
  <r>
    <x v="10"/>
    <x v="3"/>
    <x v="2"/>
    <n v="15000"/>
    <x v="0"/>
  </r>
  <r>
    <x v="10"/>
    <x v="0"/>
    <x v="3"/>
    <n v="25000"/>
    <x v="0"/>
  </r>
  <r>
    <x v="11"/>
    <x v="1"/>
    <x v="3"/>
    <n v="30000"/>
    <x v="0"/>
  </r>
  <r>
    <x v="11"/>
    <x v="2"/>
    <x v="4"/>
    <n v="50000"/>
    <x v="0"/>
  </r>
  <r>
    <x v="11"/>
    <x v="3"/>
    <x v="5"/>
    <n v="60000"/>
    <x v="0"/>
  </r>
  <r>
    <x v="12"/>
    <x v="4"/>
    <x v="4"/>
    <n v="30000"/>
    <x v="0"/>
  </r>
  <r>
    <x v="12"/>
    <x v="5"/>
    <x v="4"/>
    <n v="5000"/>
    <x v="0"/>
  </r>
  <r>
    <x v="12"/>
    <x v="6"/>
    <x v="5"/>
    <n v="10000"/>
    <x v="0"/>
  </r>
  <r>
    <x v="12"/>
    <x v="8"/>
    <x v="0"/>
    <n v="15000"/>
    <x v="0"/>
  </r>
  <r>
    <x v="12"/>
    <x v="9"/>
    <x v="0"/>
    <n v="5000"/>
    <x v="0"/>
  </r>
  <r>
    <x v="12"/>
    <x v="7"/>
    <x v="0"/>
    <n v="10000"/>
    <x v="0"/>
  </r>
  <r>
    <x v="13"/>
    <x v="0"/>
    <x v="0"/>
    <n v="15000"/>
    <x v="0"/>
  </r>
  <r>
    <x v="13"/>
    <x v="1"/>
    <x v="3"/>
    <n v="25000"/>
    <x v="0"/>
  </r>
  <r>
    <x v="13"/>
    <x v="6"/>
    <x v="2"/>
    <n v="50000"/>
    <x v="0"/>
  </r>
  <r>
    <x v="13"/>
    <x v="2"/>
    <x v="4"/>
    <n v="30000"/>
    <x v="0"/>
  </r>
  <r>
    <x v="14"/>
    <x v="4"/>
    <x v="5"/>
    <n v="30000"/>
    <x v="0"/>
  </r>
  <r>
    <x v="14"/>
    <x v="5"/>
    <x v="4"/>
    <n v="5000"/>
    <x v="0"/>
  </r>
  <r>
    <x v="14"/>
    <x v="6"/>
    <x v="4"/>
    <n v="10000"/>
    <x v="0"/>
  </r>
  <r>
    <x v="15"/>
    <x v="8"/>
    <x v="5"/>
    <n v="15000"/>
    <x v="0"/>
  </r>
  <r>
    <x v="15"/>
    <x v="9"/>
    <x v="2"/>
    <n v="25000"/>
    <x v="0"/>
  </r>
  <r>
    <x v="15"/>
    <x v="3"/>
    <x v="2"/>
    <n v="30000"/>
    <x v="0"/>
  </r>
  <r>
    <x v="15"/>
    <x v="0"/>
    <x v="3"/>
    <n v="50000"/>
    <x v="0"/>
  </r>
  <r>
    <x v="15"/>
    <x v="0"/>
    <x v="4"/>
    <n v="60000"/>
    <x v="0"/>
  </r>
  <r>
    <x v="15"/>
    <x v="1"/>
    <x v="5"/>
    <n v="30000"/>
    <x v="0"/>
  </r>
  <r>
    <x v="15"/>
    <x v="2"/>
    <x v="4"/>
    <n v="5000"/>
    <x v="0"/>
  </r>
  <r>
    <x v="16"/>
    <x v="8"/>
    <x v="4"/>
    <n v="10000"/>
    <x v="0"/>
  </r>
  <r>
    <x v="16"/>
    <x v="9"/>
    <x v="0"/>
    <n v="15000"/>
    <x v="0"/>
  </r>
  <r>
    <x v="16"/>
    <x v="3"/>
    <x v="3"/>
    <n v="10000"/>
    <x v="0"/>
  </r>
  <r>
    <x v="16"/>
    <x v="4"/>
    <x v="4"/>
    <n v="15000"/>
    <x v="0"/>
  </r>
  <r>
    <x v="17"/>
    <x v="5"/>
    <x v="5"/>
    <n v="25000"/>
    <x v="0"/>
  </r>
  <r>
    <x v="17"/>
    <x v="6"/>
    <x v="4"/>
    <n v="30000"/>
    <x v="0"/>
  </r>
  <r>
    <x v="17"/>
    <x v="8"/>
    <x v="4"/>
    <n v="50000"/>
    <x v="0"/>
  </r>
  <r>
    <x v="17"/>
    <x v="9"/>
    <x v="5"/>
    <n v="60000"/>
    <x v="0"/>
  </r>
  <r>
    <x v="18"/>
    <x v="6"/>
    <x v="4"/>
    <n v="30000"/>
    <x v="0"/>
  </r>
  <r>
    <x v="18"/>
    <x v="7"/>
    <x v="4"/>
    <n v="10000"/>
    <x v="0"/>
  </r>
  <r>
    <x v="18"/>
    <x v="3"/>
    <x v="5"/>
    <n v="15000"/>
    <x v="0"/>
  </r>
  <r>
    <x v="18"/>
    <x v="0"/>
    <x v="0"/>
    <n v="25000"/>
    <x v="0"/>
  </r>
  <r>
    <x v="18"/>
    <x v="1"/>
    <x v="0"/>
    <n v="30000"/>
    <x v="0"/>
  </r>
  <r>
    <x v="19"/>
    <x v="4"/>
    <x v="3"/>
    <n v="10000"/>
    <x v="0"/>
  </r>
  <r>
    <x v="19"/>
    <x v="2"/>
    <x v="0"/>
    <n v="50000"/>
    <x v="0"/>
  </r>
  <r>
    <x v="19"/>
    <x v="3"/>
    <x v="0"/>
    <n v="60000"/>
    <x v="0"/>
  </r>
  <r>
    <x v="19"/>
    <x v="4"/>
    <x v="3"/>
    <n v="30000"/>
    <x v="0"/>
  </r>
  <r>
    <x v="19"/>
    <x v="0"/>
    <x v="0"/>
    <n v="10000"/>
    <x v="0"/>
  </r>
  <r>
    <x v="20"/>
    <x v="1"/>
    <x v="1"/>
    <n v="15000"/>
    <x v="1"/>
  </r>
  <r>
    <x v="20"/>
    <x v="4"/>
    <x v="5"/>
    <n v="30000"/>
    <x v="1"/>
  </r>
  <r>
    <x v="20"/>
    <x v="2"/>
    <x v="2"/>
    <n v="25000"/>
    <x v="1"/>
  </r>
  <r>
    <x v="21"/>
    <x v="3"/>
    <x v="3"/>
    <n v="30000"/>
    <x v="1"/>
  </r>
  <r>
    <x v="21"/>
    <x v="4"/>
    <x v="4"/>
    <n v="10000"/>
    <x v="1"/>
  </r>
  <r>
    <x v="21"/>
    <x v="6"/>
    <x v="5"/>
    <n v="30000"/>
    <x v="1"/>
  </r>
  <r>
    <x v="21"/>
    <x v="8"/>
    <x v="0"/>
    <n v="5000"/>
    <x v="1"/>
  </r>
  <r>
    <x v="21"/>
    <x v="9"/>
    <x v="1"/>
    <n v="10000"/>
    <x v="1"/>
  </r>
  <r>
    <x v="22"/>
    <x v="6"/>
    <x v="2"/>
    <n v="25000"/>
    <x v="1"/>
  </r>
  <r>
    <x v="22"/>
    <x v="7"/>
    <x v="2"/>
    <n v="30000"/>
    <x v="1"/>
  </r>
  <r>
    <x v="22"/>
    <x v="3"/>
    <x v="3"/>
    <n v="50000"/>
    <x v="1"/>
  </r>
  <r>
    <x v="22"/>
    <x v="4"/>
    <x v="4"/>
    <n v="60000"/>
    <x v="1"/>
  </r>
  <r>
    <x v="22"/>
    <x v="8"/>
    <x v="5"/>
    <n v="15000"/>
    <x v="1"/>
  </r>
  <r>
    <x v="22"/>
    <x v="9"/>
    <x v="4"/>
    <n v="25000"/>
    <x v="1"/>
  </r>
  <r>
    <x v="22"/>
    <x v="3"/>
    <x v="0"/>
    <n v="30000"/>
    <x v="1"/>
  </r>
  <r>
    <x v="22"/>
    <x v="4"/>
    <x v="1"/>
    <n v="25000"/>
    <x v="1"/>
  </r>
  <r>
    <x v="22"/>
    <x v="5"/>
    <x v="0"/>
    <n v="30000"/>
    <x v="1"/>
  </r>
  <r>
    <x v="23"/>
    <x v="6"/>
    <x v="1"/>
    <n v="50000"/>
    <x v="1"/>
  </r>
  <r>
    <x v="23"/>
    <x v="8"/>
    <x v="2"/>
    <n v="60000"/>
    <x v="1"/>
  </r>
  <r>
    <x v="23"/>
    <x v="9"/>
    <x v="2"/>
    <n v="30000"/>
    <x v="1"/>
  </r>
  <r>
    <x v="24"/>
    <x v="0"/>
    <x v="3"/>
    <n v="5000"/>
    <x v="1"/>
  </r>
  <r>
    <x v="24"/>
    <x v="1"/>
    <x v="4"/>
    <n v="10000"/>
    <x v="1"/>
  </r>
  <r>
    <x v="24"/>
    <x v="2"/>
    <x v="4"/>
    <n v="40000"/>
    <x v="1"/>
  </r>
  <r>
    <x v="24"/>
    <x v="3"/>
    <x v="5"/>
    <n v="50000"/>
    <x v="1"/>
  </r>
  <r>
    <x v="24"/>
    <x v="4"/>
    <x v="4"/>
    <n v="60000"/>
    <x v="1"/>
  </r>
  <r>
    <x v="24"/>
    <x v="5"/>
    <x v="0"/>
    <n v="10000"/>
    <x v="1"/>
  </r>
  <r>
    <x v="25"/>
    <x v="6"/>
    <x v="4"/>
    <n v="15000"/>
    <x v="1"/>
  </r>
  <r>
    <x v="25"/>
    <x v="7"/>
    <x v="5"/>
    <n v="25000"/>
    <x v="1"/>
  </r>
  <r>
    <x v="25"/>
    <x v="0"/>
    <x v="4"/>
    <n v="30000"/>
    <x v="1"/>
  </r>
  <r>
    <x v="25"/>
    <x v="1"/>
    <x v="0"/>
    <n v="30000"/>
    <x v="1"/>
  </r>
  <r>
    <x v="26"/>
    <x v="2"/>
    <x v="1"/>
    <n v="60000"/>
    <x v="1"/>
  </r>
  <r>
    <x v="26"/>
    <x v="4"/>
    <x v="2"/>
    <n v="30000"/>
    <x v="1"/>
  </r>
  <r>
    <x v="26"/>
    <x v="5"/>
    <x v="5"/>
    <n v="5000"/>
    <x v="1"/>
  </r>
  <r>
    <x v="26"/>
    <x v="6"/>
    <x v="0"/>
    <n v="10000"/>
    <x v="1"/>
  </r>
  <r>
    <x v="27"/>
    <x v="8"/>
    <x v="4"/>
    <n v="15000"/>
    <x v="1"/>
  </r>
  <r>
    <x v="27"/>
    <x v="9"/>
    <x v="4"/>
    <n v="25000"/>
    <x v="1"/>
  </r>
  <r>
    <x v="27"/>
    <x v="4"/>
    <x v="5"/>
    <n v="30000"/>
    <x v="1"/>
  </r>
  <r>
    <x v="27"/>
    <x v="5"/>
    <x v="0"/>
    <n v="30000"/>
    <x v="1"/>
  </r>
  <r>
    <x v="27"/>
    <x v="6"/>
    <x v="1"/>
    <n v="5000"/>
    <x v="1"/>
  </r>
  <r>
    <x v="27"/>
    <x v="8"/>
    <x v="2"/>
    <n v="10000"/>
    <x v="1"/>
  </r>
  <r>
    <x v="27"/>
    <x v="3"/>
    <x v="2"/>
    <n v="15000"/>
    <x v="1"/>
  </r>
  <r>
    <x v="27"/>
    <x v="0"/>
    <x v="5"/>
    <n v="25000"/>
    <x v="1"/>
  </r>
  <r>
    <x v="28"/>
    <x v="1"/>
    <x v="4"/>
    <n v="30000"/>
    <x v="1"/>
  </r>
  <r>
    <x v="28"/>
    <x v="2"/>
    <x v="4"/>
    <n v="50000"/>
    <x v="1"/>
  </r>
  <r>
    <x v="28"/>
    <x v="3"/>
    <x v="5"/>
    <n v="60000"/>
    <x v="1"/>
  </r>
  <r>
    <x v="28"/>
    <x v="4"/>
    <x v="2"/>
    <n v="10000"/>
    <x v="1"/>
  </r>
  <r>
    <x v="29"/>
    <x v="5"/>
    <x v="2"/>
    <n v="15000"/>
    <x v="1"/>
  </r>
  <r>
    <x v="29"/>
    <x v="9"/>
    <x v="3"/>
    <n v="10000"/>
    <x v="1"/>
  </r>
  <r>
    <x v="29"/>
    <x v="4"/>
    <x v="4"/>
    <n v="15000"/>
    <x v="1"/>
  </r>
  <r>
    <x v="29"/>
    <x v="5"/>
    <x v="5"/>
    <n v="5000"/>
    <x v="1"/>
  </r>
  <r>
    <x v="29"/>
    <x v="6"/>
    <x v="4"/>
    <n v="10000"/>
    <x v="1"/>
  </r>
  <r>
    <x v="30"/>
    <x v="8"/>
    <x v="4"/>
    <n v="15000"/>
    <x v="1"/>
  </r>
  <r>
    <x v="30"/>
    <x v="3"/>
    <x v="0"/>
    <n v="25000"/>
    <x v="1"/>
  </r>
  <r>
    <x v="30"/>
    <x v="2"/>
    <x v="4"/>
    <n v="15000"/>
    <x v="1"/>
  </r>
  <r>
    <x v="31"/>
    <x v="4"/>
    <x v="5"/>
    <n v="10000"/>
    <x v="1"/>
  </r>
  <r>
    <x v="31"/>
    <x v="5"/>
    <x v="4"/>
    <n v="15000"/>
    <x v="1"/>
  </r>
  <r>
    <x v="31"/>
    <x v="6"/>
    <x v="4"/>
    <n v="25000"/>
    <x v="1"/>
  </r>
  <r>
    <x v="31"/>
    <x v="7"/>
    <x v="5"/>
    <n v="30000"/>
    <x v="1"/>
  </r>
  <r>
    <x v="31"/>
    <x v="3"/>
    <x v="2"/>
    <n v="50000"/>
    <x v="1"/>
  </r>
  <r>
    <x v="31"/>
    <x v="0"/>
    <x v="2"/>
    <n v="60000"/>
    <x v="1"/>
  </r>
  <r>
    <x v="32"/>
    <x v="1"/>
    <x v="3"/>
    <n v="30000"/>
    <x v="1"/>
  </r>
  <r>
    <x v="32"/>
    <x v="2"/>
    <x v="4"/>
    <n v="5000"/>
    <x v="1"/>
  </r>
  <r>
    <x v="32"/>
    <x v="3"/>
    <x v="5"/>
    <n v="10000"/>
    <x v="1"/>
  </r>
  <r>
    <x v="32"/>
    <x v="4"/>
    <x v="4"/>
    <n v="5000"/>
    <x v="1"/>
  </r>
  <r>
    <x v="33"/>
    <x v="8"/>
    <x v="4"/>
    <n v="10000"/>
    <x v="1"/>
  </r>
  <r>
    <x v="33"/>
    <x v="9"/>
    <x v="0"/>
    <n v="15000"/>
    <x v="1"/>
  </r>
  <r>
    <x v="33"/>
    <x v="3"/>
    <x v="3"/>
    <n v="10000"/>
    <x v="1"/>
  </r>
  <r>
    <x v="34"/>
    <x v="4"/>
    <x v="4"/>
    <n v="15000"/>
    <x v="1"/>
  </r>
  <r>
    <x v="34"/>
    <x v="5"/>
    <x v="5"/>
    <n v="25000"/>
    <x v="1"/>
  </r>
  <r>
    <x v="34"/>
    <x v="6"/>
    <x v="4"/>
    <n v="30000"/>
    <x v="1"/>
  </r>
  <r>
    <x v="35"/>
    <x v="8"/>
    <x v="4"/>
    <n v="50000"/>
    <x v="1"/>
  </r>
  <r>
    <x v="35"/>
    <x v="3"/>
    <x v="5"/>
    <n v="60000"/>
    <x v="1"/>
  </r>
  <r>
    <x v="35"/>
    <x v="2"/>
    <x v="5"/>
    <n v="30000"/>
    <x v="1"/>
  </r>
  <r>
    <x v="35"/>
    <x v="4"/>
    <x v="2"/>
    <n v="10000"/>
    <x v="1"/>
  </r>
  <r>
    <x v="36"/>
    <x v="5"/>
    <x v="2"/>
    <n v="15000"/>
    <x v="1"/>
  </r>
  <r>
    <x v="36"/>
    <x v="0"/>
    <x v="3"/>
    <n v="25000"/>
    <x v="1"/>
  </r>
  <r>
    <x v="36"/>
    <x v="1"/>
    <x v="4"/>
    <n v="30000"/>
    <x v="1"/>
  </r>
  <r>
    <x v="36"/>
    <x v="2"/>
    <x v="5"/>
    <n v="30000"/>
    <x v="1"/>
  </r>
  <r>
    <x v="37"/>
    <x v="3"/>
    <x v="0"/>
    <n v="5000"/>
    <x v="1"/>
  </r>
  <r>
    <x v="37"/>
    <x v="4"/>
    <x v="3"/>
    <n v="10000"/>
    <x v="1"/>
  </r>
  <r>
    <x v="37"/>
    <x v="4"/>
    <x v="5"/>
    <n v="10000"/>
    <x v="1"/>
  </r>
  <r>
    <x v="38"/>
    <x v="5"/>
    <x v="4"/>
    <n v="15000"/>
    <x v="1"/>
  </r>
  <r>
    <x v="38"/>
    <x v="6"/>
    <x v="4"/>
    <n v="25000"/>
    <x v="1"/>
  </r>
  <r>
    <x v="38"/>
    <x v="7"/>
    <x v="5"/>
    <n v="30000"/>
    <x v="1"/>
  </r>
  <r>
    <x v="38"/>
    <x v="3"/>
    <x v="2"/>
    <n v="50000"/>
    <x v="1"/>
  </r>
  <r>
    <x v="39"/>
    <x v="9"/>
    <x v="1"/>
    <n v="10000"/>
    <x v="1"/>
  </r>
  <r>
    <x v="39"/>
    <x v="6"/>
    <x v="2"/>
    <n v="25000"/>
    <x v="1"/>
  </r>
  <r>
    <x v="39"/>
    <x v="7"/>
    <x v="2"/>
    <n v="30000"/>
    <x v="1"/>
  </r>
  <r>
    <x v="39"/>
    <x v="3"/>
    <x v="3"/>
    <n v="50000"/>
    <x v="1"/>
  </r>
  <r>
    <x v="40"/>
    <x v="9"/>
    <x v="0"/>
    <n v="10000"/>
    <x v="2"/>
  </r>
  <r>
    <x v="40"/>
    <x v="3"/>
    <x v="1"/>
    <n v="15000"/>
    <x v="2"/>
  </r>
  <r>
    <x v="40"/>
    <x v="4"/>
    <x v="2"/>
    <n v="25000"/>
    <x v="2"/>
  </r>
  <r>
    <x v="41"/>
    <x v="5"/>
    <x v="5"/>
    <n v="30000"/>
    <x v="2"/>
  </r>
  <r>
    <x v="41"/>
    <x v="6"/>
    <x v="4"/>
    <n v="5000"/>
    <x v="2"/>
  </r>
  <r>
    <x v="41"/>
    <x v="8"/>
    <x v="0"/>
    <n v="10000"/>
    <x v="2"/>
  </r>
  <r>
    <x v="41"/>
    <x v="8"/>
    <x v="1"/>
    <n v="10000"/>
    <x v="2"/>
  </r>
  <r>
    <x v="41"/>
    <x v="6"/>
    <x v="0"/>
    <n v="15000"/>
    <x v="2"/>
  </r>
  <r>
    <x v="41"/>
    <x v="7"/>
    <x v="1"/>
    <n v="15000"/>
    <x v="2"/>
  </r>
  <r>
    <x v="41"/>
    <x v="6"/>
    <x v="2"/>
    <n v="25000"/>
    <x v="2"/>
  </r>
  <r>
    <x v="41"/>
    <x v="8"/>
    <x v="3"/>
    <n v="25000"/>
    <x v="2"/>
  </r>
  <r>
    <x v="41"/>
    <x v="9"/>
    <x v="4"/>
    <n v="25000"/>
    <x v="2"/>
  </r>
  <r>
    <x v="41"/>
    <x v="4"/>
    <x v="5"/>
    <n v="30000"/>
    <x v="2"/>
  </r>
  <r>
    <x v="41"/>
    <x v="5"/>
    <x v="4"/>
    <n v="60000"/>
    <x v="2"/>
  </r>
  <r>
    <x v="41"/>
    <x v="6"/>
    <x v="0"/>
    <n v="60000"/>
    <x v="2"/>
  </r>
  <r>
    <x v="42"/>
    <x v="8"/>
    <x v="1"/>
    <n v="50000"/>
    <x v="2"/>
  </r>
  <r>
    <x v="42"/>
    <x v="3"/>
    <x v="2"/>
    <n v="30000"/>
    <x v="2"/>
  </r>
  <r>
    <x v="42"/>
    <x v="6"/>
    <x v="5"/>
    <n v="30000"/>
    <x v="2"/>
  </r>
  <r>
    <x v="42"/>
    <x v="5"/>
    <x v="0"/>
    <n v="30000"/>
    <x v="2"/>
  </r>
  <r>
    <x v="43"/>
    <x v="6"/>
    <x v="4"/>
    <n v="25000"/>
    <x v="2"/>
  </r>
  <r>
    <x v="43"/>
    <x v="8"/>
    <x v="4"/>
    <n v="10000"/>
    <x v="2"/>
  </r>
  <r>
    <x v="43"/>
    <x v="9"/>
    <x v="5"/>
    <n v="5000"/>
    <x v="2"/>
  </r>
  <r>
    <x v="43"/>
    <x v="4"/>
    <x v="4"/>
    <n v="40000"/>
    <x v="2"/>
  </r>
  <r>
    <x v="43"/>
    <x v="5"/>
    <x v="5"/>
    <n v="50000"/>
    <x v="2"/>
  </r>
  <r>
    <x v="44"/>
    <x v="6"/>
    <x v="4"/>
    <n v="60000"/>
    <x v="2"/>
  </r>
  <r>
    <x v="44"/>
    <x v="5"/>
    <x v="5"/>
    <n v="10000"/>
    <x v="2"/>
  </r>
  <r>
    <x v="44"/>
    <x v="6"/>
    <x v="0"/>
    <n v="15000"/>
    <x v="2"/>
  </r>
  <r>
    <x v="44"/>
    <x v="7"/>
    <x v="0"/>
    <n v="25000"/>
    <x v="2"/>
  </r>
  <r>
    <x v="45"/>
    <x v="0"/>
    <x v="0"/>
    <n v="30000"/>
    <x v="2"/>
  </r>
  <r>
    <x v="45"/>
    <x v="9"/>
    <x v="0"/>
    <n v="30000"/>
    <x v="2"/>
  </r>
  <r>
    <x v="45"/>
    <x v="4"/>
    <x v="3"/>
    <n v="60000"/>
    <x v="2"/>
  </r>
  <r>
    <x v="45"/>
    <x v="5"/>
    <x v="2"/>
    <n v="30000"/>
    <x v="2"/>
  </r>
  <r>
    <x v="46"/>
    <x v="6"/>
    <x v="5"/>
    <n v="5000"/>
    <x v="2"/>
  </r>
  <r>
    <x v="46"/>
    <x v="8"/>
    <x v="5"/>
    <n v="10000"/>
    <x v="2"/>
  </r>
  <r>
    <x v="46"/>
    <x v="3"/>
    <x v="4"/>
    <n v="15000"/>
    <x v="2"/>
  </r>
  <r>
    <x v="46"/>
    <x v="2"/>
    <x v="5"/>
    <n v="25000"/>
    <x v="2"/>
  </r>
  <r>
    <x v="46"/>
    <x v="4"/>
    <x v="4"/>
    <n v="30000"/>
    <x v="2"/>
  </r>
  <r>
    <x v="46"/>
    <x v="5"/>
    <x v="5"/>
    <n v="30000"/>
    <x v="2"/>
  </r>
  <r>
    <x v="46"/>
    <x v="6"/>
    <x v="0"/>
    <n v="5000"/>
    <x v="2"/>
  </r>
  <r>
    <x v="47"/>
    <x v="7"/>
    <x v="4"/>
    <n v="10000"/>
    <x v="2"/>
  </r>
  <r>
    <x v="47"/>
    <x v="3"/>
    <x v="4"/>
    <n v="15000"/>
    <x v="2"/>
  </r>
  <r>
    <x v="47"/>
    <x v="0"/>
    <x v="5"/>
    <n v="25000"/>
    <x v="2"/>
  </r>
  <r>
    <x v="47"/>
    <x v="1"/>
    <x v="4"/>
    <n v="30000"/>
    <x v="2"/>
  </r>
  <r>
    <x v="48"/>
    <x v="2"/>
    <x v="4"/>
    <n v="50000"/>
    <x v="2"/>
  </r>
  <r>
    <x v="48"/>
    <x v="3"/>
    <x v="5"/>
    <n v="60000"/>
    <x v="2"/>
  </r>
  <r>
    <x v="48"/>
    <x v="4"/>
    <x v="2"/>
    <n v="10000"/>
    <x v="2"/>
  </r>
  <r>
    <x v="48"/>
    <x v="7"/>
    <x v="2"/>
    <n v="15000"/>
    <x v="2"/>
  </r>
  <r>
    <x v="48"/>
    <x v="9"/>
    <x v="3"/>
    <n v="10000"/>
    <x v="2"/>
  </r>
  <r>
    <x v="49"/>
    <x v="6"/>
    <x v="0"/>
    <n v="50000"/>
    <x v="2"/>
  </r>
  <r>
    <x v="49"/>
    <x v="6"/>
    <x v="4"/>
    <n v="60000"/>
    <x v="2"/>
  </r>
  <r>
    <x v="49"/>
    <x v="4"/>
    <x v="4"/>
    <n v="30000"/>
    <x v="2"/>
  </r>
  <r>
    <x v="49"/>
    <x v="4"/>
    <x v="5"/>
    <n v="5000"/>
    <x v="2"/>
  </r>
  <r>
    <x v="50"/>
    <x v="0"/>
    <x v="4"/>
    <n v="10000"/>
    <x v="2"/>
  </r>
  <r>
    <x v="50"/>
    <x v="5"/>
    <x v="4"/>
    <n v="5000"/>
    <x v="2"/>
  </r>
  <r>
    <x v="50"/>
    <x v="5"/>
    <x v="5"/>
    <n v="10000"/>
    <x v="2"/>
  </r>
  <r>
    <x v="50"/>
    <x v="5"/>
    <x v="0"/>
    <n v="15000"/>
    <x v="2"/>
  </r>
  <r>
    <x v="50"/>
    <x v="8"/>
    <x v="0"/>
    <n v="25000"/>
    <x v="2"/>
  </r>
  <r>
    <x v="51"/>
    <x v="2"/>
    <x v="3"/>
    <n v="30000"/>
    <x v="2"/>
  </r>
  <r>
    <x v="51"/>
    <x v="1"/>
    <x v="2"/>
    <n v="50000"/>
    <x v="2"/>
  </r>
  <r>
    <x v="51"/>
    <x v="3"/>
    <x v="2"/>
    <n v="60000"/>
    <x v="2"/>
  </r>
  <r>
    <x v="51"/>
    <x v="3"/>
    <x v="3"/>
    <n v="30000"/>
    <x v="2"/>
  </r>
  <r>
    <x v="52"/>
    <x v="5"/>
    <x v="4"/>
    <n v="5000"/>
    <x v="2"/>
  </r>
  <r>
    <x v="52"/>
    <x v="5"/>
    <x v="2"/>
    <n v="10000"/>
    <x v="2"/>
  </r>
  <r>
    <x v="52"/>
    <x v="5"/>
    <x v="2"/>
    <n v="5000"/>
    <x v="2"/>
  </r>
  <r>
    <x v="52"/>
    <x v="8"/>
    <x v="3"/>
    <n v="10000"/>
    <x v="2"/>
  </r>
  <r>
    <x v="52"/>
    <x v="2"/>
    <x v="2"/>
    <n v="15000"/>
    <x v="2"/>
  </r>
  <r>
    <x v="52"/>
    <x v="1"/>
    <x v="2"/>
    <n v="10000"/>
    <x v="2"/>
  </r>
  <r>
    <x v="52"/>
    <x v="3"/>
    <x v="3"/>
    <n v="15000"/>
    <x v="2"/>
  </r>
  <r>
    <x v="52"/>
    <x v="3"/>
    <x v="4"/>
    <n v="25000"/>
    <x v="2"/>
  </r>
  <r>
    <x v="53"/>
    <x v="0"/>
    <x v="4"/>
    <n v="30000"/>
    <x v="2"/>
  </r>
  <r>
    <x v="53"/>
    <x v="1"/>
    <x v="5"/>
    <n v="50000"/>
    <x v="2"/>
  </r>
  <r>
    <x v="53"/>
    <x v="2"/>
    <x v="2"/>
    <n v="60000"/>
    <x v="2"/>
  </r>
  <r>
    <x v="53"/>
    <x v="3"/>
    <x v="2"/>
    <n v="30000"/>
    <x v="2"/>
  </r>
  <r>
    <x v="53"/>
    <x v="4"/>
    <x v="0"/>
    <n v="25000"/>
    <x v="2"/>
  </r>
  <r>
    <x v="53"/>
    <x v="5"/>
    <x v="0"/>
    <n v="30000"/>
    <x v="2"/>
  </r>
  <r>
    <x v="54"/>
    <x v="0"/>
    <x v="0"/>
    <n v="50000"/>
    <x v="2"/>
  </r>
  <r>
    <x v="54"/>
    <x v="1"/>
    <x v="4"/>
    <n v="60000"/>
    <x v="2"/>
  </r>
  <r>
    <x v="54"/>
    <x v="2"/>
    <x v="4"/>
    <n v="30000"/>
    <x v="2"/>
  </r>
  <r>
    <x v="55"/>
    <x v="3"/>
    <x v="3"/>
    <n v="5000"/>
    <x v="2"/>
  </r>
  <r>
    <x v="55"/>
    <x v="4"/>
    <x v="3"/>
    <n v="10000"/>
    <x v="2"/>
  </r>
  <r>
    <x v="55"/>
    <x v="3"/>
    <x v="0"/>
    <n v="30000"/>
    <x v="2"/>
  </r>
  <r>
    <x v="55"/>
    <x v="0"/>
    <x v="3"/>
    <n v="40000"/>
    <x v="2"/>
  </r>
  <r>
    <x v="56"/>
    <x v="1"/>
    <x v="4"/>
    <n v="50000"/>
    <x v="2"/>
  </r>
  <r>
    <x v="56"/>
    <x v="3"/>
    <x v="1"/>
    <n v="60000"/>
    <x v="2"/>
  </r>
  <r>
    <x v="56"/>
    <x v="5"/>
    <x v="2"/>
    <n v="60000"/>
    <x v="2"/>
  </r>
  <r>
    <x v="56"/>
    <x v="5"/>
    <x v="5"/>
    <n v="50000"/>
    <x v="2"/>
  </r>
  <r>
    <x v="57"/>
    <x v="5"/>
    <x v="4"/>
    <n v="30000"/>
    <x v="2"/>
  </r>
  <r>
    <x v="57"/>
    <x v="8"/>
    <x v="0"/>
    <n v="30000"/>
    <x v="2"/>
  </r>
  <r>
    <x v="57"/>
    <x v="2"/>
    <x v="1"/>
    <n v="30000"/>
    <x v="2"/>
  </r>
  <r>
    <x v="57"/>
    <x v="1"/>
    <x v="0"/>
    <n v="25000"/>
    <x v="2"/>
  </r>
  <r>
    <x v="58"/>
    <x v="3"/>
    <x v="1"/>
    <n v="10000"/>
    <x v="2"/>
  </r>
  <r>
    <x v="58"/>
    <x v="3"/>
    <x v="2"/>
    <n v="5000"/>
    <x v="2"/>
  </r>
  <r>
    <x v="58"/>
    <x v="0"/>
    <x v="3"/>
    <n v="40000"/>
    <x v="2"/>
  </r>
  <r>
    <x v="58"/>
    <x v="1"/>
    <x v="4"/>
    <n v="50000"/>
    <x v="2"/>
  </r>
  <r>
    <x v="59"/>
    <x v="2"/>
    <x v="5"/>
    <n v="60000"/>
    <x v="2"/>
  </r>
  <r>
    <x v="59"/>
    <x v="3"/>
    <x v="0"/>
    <n v="10000"/>
    <x v="2"/>
  </r>
  <r>
    <x v="59"/>
    <x v="7"/>
    <x v="0"/>
    <n v="60000"/>
    <x v="2"/>
  </r>
  <r>
    <x v="59"/>
    <x v="0"/>
    <x v="0"/>
    <n v="50000"/>
    <x v="2"/>
  </r>
  <r>
    <x v="59"/>
    <x v="9"/>
    <x v="3"/>
    <n v="30000"/>
    <x v="2"/>
  </r>
  <r>
    <x v="60"/>
    <x v="4"/>
    <x v="2"/>
    <n v="30000"/>
    <x v="2"/>
  </r>
  <r>
    <x v="60"/>
    <x v="5"/>
    <x v="5"/>
    <n v="30000"/>
    <x v="2"/>
  </r>
  <r>
    <x v="60"/>
    <x v="6"/>
    <x v="5"/>
    <n v="25000"/>
    <x v="2"/>
  </r>
  <r>
    <x v="61"/>
    <x v="8"/>
    <x v="4"/>
    <n v="5000"/>
    <x v="3"/>
  </r>
  <r>
    <x v="61"/>
    <x v="6"/>
    <x v="5"/>
    <n v="10000"/>
    <x v="3"/>
  </r>
  <r>
    <x v="61"/>
    <x v="8"/>
    <x v="4"/>
    <n v="10000"/>
    <x v="3"/>
  </r>
  <r>
    <x v="61"/>
    <x v="9"/>
    <x v="5"/>
    <n v="15000"/>
    <x v="3"/>
  </r>
  <r>
    <x v="62"/>
    <x v="6"/>
    <x v="0"/>
    <n v="25000"/>
    <x v="3"/>
  </r>
  <r>
    <x v="62"/>
    <x v="7"/>
    <x v="4"/>
    <n v="40000"/>
    <x v="3"/>
  </r>
  <r>
    <x v="62"/>
    <x v="3"/>
    <x v="4"/>
    <n v="50000"/>
    <x v="3"/>
  </r>
  <r>
    <x v="62"/>
    <x v="4"/>
    <x v="5"/>
    <n v="60000"/>
    <x v="3"/>
  </r>
  <r>
    <x v="62"/>
    <x v="4"/>
    <x v="0"/>
    <n v="60000"/>
    <x v="3"/>
  </r>
  <r>
    <x v="62"/>
    <x v="5"/>
    <x v="0"/>
    <n v="30000"/>
    <x v="3"/>
  </r>
  <r>
    <x v="62"/>
    <x v="6"/>
    <x v="3"/>
    <n v="30000"/>
    <x v="3"/>
  </r>
  <r>
    <x v="63"/>
    <x v="6"/>
    <x v="2"/>
    <n v="30000"/>
    <x v="3"/>
  </r>
  <r>
    <x v="63"/>
    <x v="8"/>
    <x v="5"/>
    <n v="30000"/>
    <x v="3"/>
  </r>
  <r>
    <x v="63"/>
    <x v="9"/>
    <x v="5"/>
    <n v="30000"/>
    <x v="3"/>
  </r>
  <r>
    <x v="64"/>
    <x v="3"/>
    <x v="4"/>
    <n v="25000"/>
    <x v="3"/>
  </r>
  <r>
    <x v="64"/>
    <x v="4"/>
    <x v="5"/>
    <n v="15000"/>
    <x v="3"/>
  </r>
  <r>
    <x v="64"/>
    <x v="5"/>
    <x v="4"/>
    <n v="10000"/>
    <x v="3"/>
  </r>
  <r>
    <x v="65"/>
    <x v="6"/>
    <x v="5"/>
    <n v="5000"/>
    <x v="3"/>
  </r>
  <r>
    <x v="65"/>
    <x v="9"/>
    <x v="5"/>
    <n v="5000"/>
    <x v="3"/>
  </r>
  <r>
    <x v="65"/>
    <x v="3"/>
    <x v="5"/>
    <n v="10000"/>
    <x v="3"/>
  </r>
  <r>
    <x v="65"/>
    <x v="8"/>
    <x v="2"/>
    <n v="15000"/>
    <x v="3"/>
  </r>
  <r>
    <x v="65"/>
    <x v="2"/>
    <x v="2"/>
    <n v="25000"/>
    <x v="3"/>
  </r>
  <r>
    <x v="66"/>
    <x v="1"/>
    <x v="3"/>
    <n v="30000"/>
    <x v="3"/>
  </r>
  <r>
    <x v="66"/>
    <x v="3"/>
    <x v="2"/>
    <n v="50000"/>
    <x v="3"/>
  </r>
  <r>
    <x v="66"/>
    <x v="3"/>
    <x v="2"/>
    <n v="60000"/>
    <x v="3"/>
  </r>
  <r>
    <x v="66"/>
    <x v="5"/>
    <x v="3"/>
    <n v="10000"/>
    <x v="3"/>
  </r>
  <r>
    <x v="66"/>
    <x v="5"/>
    <x v="4"/>
    <n v="15000"/>
    <x v="3"/>
  </r>
  <r>
    <x v="67"/>
    <x v="9"/>
    <x v="4"/>
    <n v="10000"/>
    <x v="3"/>
  </r>
  <r>
    <x v="67"/>
    <x v="1"/>
    <x v="5"/>
    <n v="50000"/>
    <x v="3"/>
  </r>
  <r>
    <x v="67"/>
    <x v="3"/>
    <x v="2"/>
    <n v="60000"/>
    <x v="3"/>
  </r>
  <r>
    <x v="67"/>
    <x v="3"/>
    <x v="2"/>
    <n v="30000"/>
    <x v="3"/>
  </r>
  <r>
    <x v="68"/>
    <x v="0"/>
    <x v="0"/>
    <n v="5000"/>
    <x v="3"/>
  </r>
  <r>
    <x v="68"/>
    <x v="1"/>
    <x v="0"/>
    <n v="10000"/>
    <x v="3"/>
  </r>
  <r>
    <x v="68"/>
    <x v="2"/>
    <x v="0"/>
    <n v="5000"/>
    <x v="3"/>
  </r>
  <r>
    <x v="68"/>
    <x v="3"/>
    <x v="5"/>
    <n v="10000"/>
    <x v="3"/>
  </r>
  <r>
    <x v="68"/>
    <x v="4"/>
    <x v="0"/>
    <n v="15000"/>
    <x v="3"/>
  </r>
  <r>
    <x v="69"/>
    <x v="5"/>
    <x v="0"/>
    <n v="25000"/>
    <x v="3"/>
  </r>
  <r>
    <x v="69"/>
    <x v="2"/>
    <x v="3"/>
    <n v="30000"/>
    <x v="3"/>
  </r>
  <r>
    <x v="69"/>
    <x v="1"/>
    <x v="2"/>
    <n v="50000"/>
    <x v="3"/>
  </r>
  <r>
    <x v="69"/>
    <x v="0"/>
    <x v="5"/>
    <n v="60000"/>
    <x v="3"/>
  </r>
  <r>
    <x v="69"/>
    <x v="1"/>
    <x v="2"/>
    <n v="30000"/>
    <x v="3"/>
  </r>
  <r>
    <x v="70"/>
    <x v="2"/>
    <x v="2"/>
    <n v="5000"/>
    <x v="3"/>
  </r>
  <r>
    <x v="70"/>
    <x v="3"/>
    <x v="2"/>
    <n v="10000"/>
    <x v="3"/>
  </r>
  <r>
    <x v="70"/>
    <x v="4"/>
    <x v="2"/>
    <n v="5000"/>
    <x v="3"/>
  </r>
  <r>
    <x v="70"/>
    <x v="6"/>
    <x v="2"/>
    <n v="10000"/>
    <x v="3"/>
  </r>
  <r>
    <x v="70"/>
    <x v="8"/>
    <x v="2"/>
    <n v="15000"/>
    <x v="3"/>
  </r>
  <r>
    <x v="71"/>
    <x v="9"/>
    <x v="2"/>
    <n v="10000"/>
    <x v="3"/>
  </r>
  <r>
    <x v="71"/>
    <x v="6"/>
    <x v="4"/>
    <n v="15000"/>
    <x v="3"/>
  </r>
  <r>
    <x v="71"/>
    <x v="7"/>
    <x v="4"/>
    <n v="5000"/>
    <x v="3"/>
  </r>
  <r>
    <x v="71"/>
    <x v="3"/>
    <x v="4"/>
    <n v="10000"/>
    <x v="3"/>
  </r>
  <r>
    <x v="72"/>
    <x v="4"/>
    <x v="3"/>
    <n v="25000"/>
    <x v="3"/>
  </r>
  <r>
    <x v="72"/>
    <x v="8"/>
    <x v="3"/>
    <n v="25000"/>
    <x v="3"/>
  </r>
  <r>
    <x v="72"/>
    <x v="9"/>
    <x v="3"/>
    <n v="30000"/>
    <x v="3"/>
  </r>
  <r>
    <x v="72"/>
    <x v="3"/>
    <x v="0"/>
    <n v="30000"/>
    <x v="3"/>
  </r>
  <r>
    <x v="72"/>
    <x v="4"/>
    <x v="0"/>
    <n v="30000"/>
    <x v="3"/>
  </r>
  <r>
    <x v="72"/>
    <x v="5"/>
    <x v="0"/>
    <n v="30000"/>
    <x v="3"/>
  </r>
  <r>
    <x v="73"/>
    <x v="6"/>
    <x v="4"/>
    <n v="50000"/>
    <x v="3"/>
  </r>
  <r>
    <x v="73"/>
    <x v="8"/>
    <x v="4"/>
    <n v="50000"/>
    <x v="3"/>
  </r>
  <r>
    <x v="73"/>
    <x v="9"/>
    <x v="3"/>
    <n v="60000"/>
    <x v="3"/>
  </r>
  <r>
    <x v="73"/>
    <x v="0"/>
    <x v="3"/>
    <n v="60000"/>
    <x v="3"/>
  </r>
  <r>
    <x v="74"/>
    <x v="8"/>
    <x v="0"/>
    <n v="10000"/>
    <x v="3"/>
  </r>
  <r>
    <x v="74"/>
    <x v="3"/>
    <x v="1"/>
    <n v="15000"/>
    <x v="3"/>
  </r>
  <r>
    <x v="74"/>
    <x v="5"/>
    <x v="2"/>
    <n v="25000"/>
    <x v="3"/>
  </r>
  <r>
    <x v="74"/>
    <x v="5"/>
    <x v="1"/>
    <n v="40000"/>
    <x v="3"/>
  </r>
  <r>
    <x v="74"/>
    <x v="5"/>
    <x v="0"/>
    <n v="50000"/>
    <x v="3"/>
  </r>
  <r>
    <x v="74"/>
    <x v="8"/>
    <x v="1"/>
    <n v="60000"/>
    <x v="3"/>
  </r>
  <r>
    <x v="74"/>
    <x v="2"/>
    <x v="2"/>
    <n v="30000"/>
    <x v="3"/>
  </r>
  <r>
    <x v="75"/>
    <x v="1"/>
    <x v="2"/>
    <n v="30000"/>
    <x v="3"/>
  </r>
  <r>
    <x v="75"/>
    <x v="3"/>
    <x v="3"/>
    <n v="5000"/>
    <x v="3"/>
  </r>
  <r>
    <x v="75"/>
    <x v="9"/>
    <x v="5"/>
    <n v="15000"/>
    <x v="3"/>
  </r>
  <r>
    <x v="75"/>
    <x v="6"/>
    <x v="0"/>
    <n v="25000"/>
    <x v="3"/>
  </r>
  <r>
    <x v="75"/>
    <x v="2"/>
    <x v="1"/>
    <n v="30000"/>
    <x v="3"/>
  </r>
  <r>
    <x v="75"/>
    <x v="4"/>
    <x v="2"/>
    <n v="50000"/>
    <x v="3"/>
  </r>
  <r>
    <x v="76"/>
    <x v="1"/>
    <x v="5"/>
    <n v="25000"/>
    <x v="3"/>
  </r>
  <r>
    <x v="76"/>
    <x v="2"/>
    <x v="4"/>
    <n v="30000"/>
    <x v="3"/>
  </r>
  <r>
    <x v="76"/>
    <x v="3"/>
    <x v="0"/>
    <n v="50000"/>
    <x v="3"/>
  </r>
  <r>
    <x v="76"/>
    <x v="4"/>
    <x v="4"/>
    <n v="60000"/>
    <x v="3"/>
  </r>
  <r>
    <x v="76"/>
    <x v="5"/>
    <x v="5"/>
    <n v="30000"/>
    <x v="3"/>
  </r>
  <r>
    <x v="77"/>
    <x v="0"/>
    <x v="5"/>
    <n v="5000"/>
    <x v="3"/>
  </r>
  <r>
    <x v="77"/>
    <x v="1"/>
    <x v="5"/>
    <n v="10000"/>
    <x v="3"/>
  </r>
  <r>
    <x v="77"/>
    <x v="2"/>
    <x v="5"/>
    <n v="15000"/>
    <x v="3"/>
  </r>
  <r>
    <x v="77"/>
    <x v="3"/>
    <x v="1"/>
    <n v="25000"/>
    <x v="3"/>
  </r>
  <r>
    <x v="77"/>
    <x v="4"/>
    <x v="2"/>
    <n v="15000"/>
    <x v="3"/>
  </r>
  <r>
    <x v="77"/>
    <x v="9"/>
    <x v="0"/>
    <n v="10000"/>
    <x v="3"/>
  </r>
  <r>
    <x v="77"/>
    <x v="4"/>
    <x v="0"/>
    <n v="15000"/>
    <x v="3"/>
  </r>
  <r>
    <x v="78"/>
    <x v="5"/>
    <x v="4"/>
    <n v="25000"/>
    <x v="3"/>
  </r>
  <r>
    <x v="78"/>
    <x v="6"/>
    <x v="4"/>
    <n v="30000"/>
    <x v="3"/>
  </r>
  <r>
    <x v="78"/>
    <x v="5"/>
    <x v="4"/>
    <n v="50000"/>
    <x v="3"/>
  </r>
  <r>
    <x v="79"/>
    <x v="6"/>
    <x v="4"/>
    <n v="60000"/>
    <x v="3"/>
  </r>
  <r>
    <x v="79"/>
    <x v="7"/>
    <x v="0"/>
    <n v="30000"/>
    <x v="3"/>
  </r>
  <r>
    <x v="79"/>
    <x v="0"/>
    <x v="0"/>
    <n v="25000"/>
    <x v="3"/>
  </r>
  <r>
    <x v="79"/>
    <x v="9"/>
    <x v="0"/>
    <n v="50000"/>
    <x v="3"/>
  </r>
  <r>
    <x v="79"/>
    <x v="4"/>
    <x v="3"/>
    <n v="60000"/>
    <x v="3"/>
  </r>
  <r>
    <x v="79"/>
    <x v="5"/>
    <x v="2"/>
    <n v="10000"/>
    <x v="3"/>
  </r>
  <r>
    <x v="79"/>
    <x v="6"/>
    <x v="4"/>
    <n v="15000"/>
    <x v="3"/>
  </r>
  <r>
    <x v="80"/>
    <x v="8"/>
    <x v="5"/>
    <n v="10000"/>
    <x v="3"/>
  </r>
  <r>
    <x v="80"/>
    <x v="3"/>
    <x v="4"/>
    <n v="50000"/>
    <x v="3"/>
  </r>
  <r>
    <x v="80"/>
    <x v="2"/>
    <x v="4"/>
    <n v="30000"/>
    <x v="3"/>
  </r>
  <r>
    <x v="80"/>
    <x v="4"/>
    <x v="5"/>
    <n v="30000"/>
    <x v="3"/>
  </r>
  <r>
    <x v="81"/>
    <x v="0"/>
    <x v="0"/>
    <n v="30000"/>
    <x v="3"/>
  </r>
  <r>
    <x v="81"/>
    <x v="5"/>
    <x v="0"/>
    <n v="25000"/>
    <x v="3"/>
  </r>
  <r>
    <x v="81"/>
    <x v="4"/>
    <x v="3"/>
    <n v="10000"/>
    <x v="3"/>
  </r>
  <r>
    <x v="81"/>
    <x v="5"/>
    <x v="4"/>
    <n v="15000"/>
    <x v="3"/>
  </r>
  <r>
    <x v="81"/>
    <x v="6"/>
    <x v="2"/>
    <n v="25000"/>
    <x v="3"/>
  </r>
  <r>
    <x v="81"/>
    <x v="8"/>
    <x v="2"/>
    <n v="30000"/>
    <x v="3"/>
  </r>
  <r>
    <x v="81"/>
    <x v="3"/>
    <x v="3"/>
    <n v="50000"/>
    <x v="3"/>
  </r>
  <r>
    <x v="81"/>
    <x v="0"/>
    <x v="2"/>
    <n v="60000"/>
    <x v="3"/>
  </r>
  <r>
    <x v="81"/>
    <x v="1"/>
    <x v="2"/>
    <n v="10000"/>
    <x v="3"/>
  </r>
  <r>
    <x v="82"/>
    <x v="2"/>
    <x v="3"/>
    <n v="15000"/>
    <x v="3"/>
  </r>
  <r>
    <x v="82"/>
    <x v="3"/>
    <x v="4"/>
    <n v="10000"/>
    <x v="3"/>
  </r>
  <r>
    <x v="82"/>
    <x v="4"/>
    <x v="0"/>
    <n v="15000"/>
    <x v="3"/>
  </r>
  <r>
    <x v="83"/>
    <x v="5"/>
    <x v="0"/>
    <n v="25000"/>
    <x v="4"/>
  </r>
  <r>
    <x v="83"/>
    <x v="6"/>
    <x v="0"/>
    <n v="30000"/>
    <x v="4"/>
  </r>
  <r>
    <x v="83"/>
    <x v="8"/>
    <x v="3"/>
    <n v="50000"/>
    <x v="4"/>
  </r>
  <r>
    <x v="83"/>
    <x v="9"/>
    <x v="2"/>
    <n v="60000"/>
    <x v="4"/>
  </r>
  <r>
    <x v="83"/>
    <x v="7"/>
    <x v="4"/>
    <n v="5000"/>
    <x v="4"/>
  </r>
  <r>
    <x v="83"/>
    <x v="0"/>
    <x v="5"/>
    <n v="10000"/>
    <x v="4"/>
  </r>
  <r>
    <x v="84"/>
    <x v="1"/>
    <x v="0"/>
    <n v="15000"/>
    <x v="4"/>
  </r>
  <r>
    <x v="84"/>
    <x v="2"/>
    <x v="0"/>
    <n v="25000"/>
    <x v="4"/>
  </r>
  <r>
    <x v="84"/>
    <x v="4"/>
    <x v="3"/>
    <n v="30000"/>
    <x v="4"/>
  </r>
  <r>
    <x v="84"/>
    <x v="5"/>
    <x v="2"/>
    <n v="50000"/>
    <x v="4"/>
  </r>
  <r>
    <x v="85"/>
    <x v="6"/>
    <x v="2"/>
    <n v="60000"/>
    <x v="4"/>
  </r>
  <r>
    <x v="85"/>
    <x v="6"/>
    <x v="3"/>
    <n v="30000"/>
    <x v="4"/>
  </r>
  <r>
    <x v="85"/>
    <x v="8"/>
    <x v="4"/>
    <n v="5000"/>
    <x v="4"/>
  </r>
  <r>
    <x v="86"/>
    <x v="6"/>
    <x v="2"/>
    <n v="10000"/>
    <x v="4"/>
  </r>
  <r>
    <x v="86"/>
    <x v="8"/>
    <x v="2"/>
    <n v="5000"/>
    <x v="4"/>
  </r>
  <r>
    <x v="86"/>
    <x v="9"/>
    <x v="3"/>
    <n v="10000"/>
    <x v="4"/>
  </r>
  <r>
    <x v="87"/>
    <x v="6"/>
    <x v="0"/>
    <n v="15000"/>
    <x v="4"/>
  </r>
  <r>
    <x v="87"/>
    <x v="7"/>
    <x v="4"/>
    <n v="10000"/>
    <x v="4"/>
  </r>
  <r>
    <x v="87"/>
    <x v="3"/>
    <x v="4"/>
    <n v="15000"/>
    <x v="4"/>
  </r>
  <r>
    <x v="87"/>
    <x v="4"/>
    <x v="3"/>
    <n v="25000"/>
    <x v="4"/>
  </r>
  <r>
    <x v="87"/>
    <x v="4"/>
    <x v="3"/>
    <n v="30000"/>
    <x v="4"/>
  </r>
  <r>
    <x v="87"/>
    <x v="5"/>
    <x v="5"/>
    <n v="50000"/>
    <x v="4"/>
  </r>
  <r>
    <x v="87"/>
    <x v="6"/>
    <x v="2"/>
    <n v="60000"/>
    <x v="4"/>
  </r>
  <r>
    <x v="88"/>
    <x v="6"/>
    <x v="2"/>
    <n v="30000"/>
    <x v="4"/>
  </r>
  <r>
    <x v="88"/>
    <x v="8"/>
    <x v="0"/>
    <n v="50000"/>
    <x v="4"/>
  </r>
  <r>
    <x v="88"/>
    <x v="9"/>
    <x v="0"/>
    <n v="60000"/>
    <x v="4"/>
  </r>
  <r>
    <x v="88"/>
    <x v="8"/>
    <x v="2"/>
    <n v="5000"/>
    <x v="4"/>
  </r>
  <r>
    <x v="88"/>
    <x v="9"/>
    <x v="3"/>
    <n v="10000"/>
    <x v="4"/>
  </r>
  <r>
    <x v="89"/>
    <x v="2"/>
    <x v="0"/>
    <n v="25000"/>
    <x v="4"/>
  </r>
  <r>
    <x v="89"/>
    <x v="4"/>
    <x v="3"/>
    <n v="30000"/>
    <x v="4"/>
  </r>
  <r>
    <x v="89"/>
    <x v="3"/>
    <x v="0"/>
    <n v="30000"/>
    <x v="4"/>
  </r>
  <r>
    <x v="89"/>
    <x v="4"/>
    <x v="2"/>
    <n v="5000"/>
    <x v="4"/>
  </r>
  <r>
    <x v="89"/>
    <x v="5"/>
    <x v="2"/>
    <n v="10000"/>
    <x v="4"/>
  </r>
  <r>
    <x v="89"/>
    <x v="6"/>
    <x v="3"/>
    <n v="5000"/>
    <x v="4"/>
  </r>
  <r>
    <x v="89"/>
    <x v="9"/>
    <x v="3"/>
    <n v="10000"/>
    <x v="4"/>
  </r>
  <r>
    <x v="89"/>
    <x v="6"/>
    <x v="5"/>
    <n v="30000"/>
    <x v="4"/>
  </r>
  <r>
    <x v="90"/>
    <x v="7"/>
    <x v="1"/>
    <n v="30000"/>
    <x v="4"/>
  </r>
  <r>
    <x v="90"/>
    <x v="6"/>
    <x v="1"/>
    <n v="30000"/>
    <x v="4"/>
  </r>
  <r>
    <x v="90"/>
    <x v="8"/>
    <x v="2"/>
    <n v="15000"/>
    <x v="4"/>
  </r>
  <r>
    <x v="91"/>
    <x v="9"/>
    <x v="2"/>
    <n v="25000"/>
    <x v="4"/>
  </r>
  <r>
    <x v="91"/>
    <x v="4"/>
    <x v="0"/>
    <n v="30000"/>
    <x v="4"/>
  </r>
  <r>
    <x v="91"/>
    <x v="9"/>
    <x v="0"/>
    <n v="40000"/>
    <x v="4"/>
  </r>
  <r>
    <x v="92"/>
    <x v="4"/>
    <x v="4"/>
    <n v="50000"/>
    <x v="4"/>
  </r>
  <r>
    <x v="92"/>
    <x v="5"/>
    <x v="3"/>
    <n v="60000"/>
    <x v="4"/>
  </r>
  <r>
    <x v="92"/>
    <x v="6"/>
    <x v="4"/>
    <n v="30000"/>
    <x v="4"/>
  </r>
  <r>
    <x v="92"/>
    <x v="6"/>
    <x v="5"/>
    <n v="40000"/>
    <x v="4"/>
  </r>
  <r>
    <x v="92"/>
    <x v="3"/>
    <x v="0"/>
    <n v="30000"/>
    <x v="4"/>
  </r>
  <r>
    <x v="93"/>
    <x v="5"/>
    <x v="4"/>
    <n v="50000"/>
    <x v="4"/>
  </r>
  <r>
    <x v="93"/>
    <x v="6"/>
    <x v="4"/>
    <n v="60000"/>
    <x v="4"/>
  </r>
  <r>
    <x v="93"/>
    <x v="8"/>
    <x v="5"/>
    <n v="30000"/>
    <x v="4"/>
  </r>
  <r>
    <x v="93"/>
    <x v="9"/>
    <x v="0"/>
    <n v="30000"/>
    <x v="4"/>
  </r>
  <r>
    <x v="94"/>
    <x v="4"/>
    <x v="0"/>
    <n v="40000"/>
    <x v="4"/>
  </r>
  <r>
    <x v="94"/>
    <x v="5"/>
    <x v="1"/>
    <n v="50000"/>
    <x v="4"/>
  </r>
  <r>
    <x v="94"/>
    <x v="6"/>
    <x v="2"/>
    <n v="60000"/>
    <x v="4"/>
  </r>
  <r>
    <x v="94"/>
    <x v="5"/>
    <x v="5"/>
    <n v="30000"/>
    <x v="4"/>
  </r>
  <r>
    <x v="94"/>
    <x v="3"/>
    <x v="0"/>
    <n v="40000"/>
    <x v="4"/>
  </r>
  <r>
    <x v="95"/>
    <x v="0"/>
    <x v="1"/>
    <n v="50000"/>
    <x v="4"/>
  </r>
  <r>
    <x v="95"/>
    <x v="1"/>
    <x v="2"/>
    <n v="60000"/>
    <x v="4"/>
  </r>
  <r>
    <x v="95"/>
    <x v="2"/>
    <x v="2"/>
    <n v="30000"/>
    <x v="4"/>
  </r>
  <r>
    <x v="95"/>
    <x v="3"/>
    <x v="3"/>
    <n v="30000"/>
    <x v="4"/>
  </r>
  <r>
    <x v="96"/>
    <x v="4"/>
    <x v="4"/>
    <n v="5000"/>
    <x v="4"/>
  </r>
  <r>
    <x v="96"/>
    <x v="7"/>
    <x v="5"/>
    <n v="10000"/>
    <x v="4"/>
  </r>
  <r>
    <x v="96"/>
    <x v="9"/>
    <x v="5"/>
    <n v="15000"/>
    <x v="4"/>
  </r>
  <r>
    <x v="96"/>
    <x v="6"/>
    <x v="0"/>
    <n v="25000"/>
    <x v="4"/>
  </r>
  <r>
    <x v="96"/>
    <x v="2"/>
    <x v="1"/>
    <n v="30000"/>
    <x v="4"/>
  </r>
  <r>
    <x v="97"/>
    <x v="4"/>
    <x v="2"/>
    <n v="50000"/>
    <x v="4"/>
  </r>
  <r>
    <x v="97"/>
    <x v="5"/>
    <x v="2"/>
    <n v="60000"/>
    <x v="4"/>
  </r>
  <r>
    <x v="97"/>
    <x v="6"/>
    <x v="3"/>
    <n v="30000"/>
    <x v="4"/>
  </r>
  <r>
    <x v="97"/>
    <x v="7"/>
    <x v="4"/>
    <n v="5000"/>
    <x v="4"/>
  </r>
  <r>
    <x v="97"/>
    <x v="3"/>
    <x v="5"/>
    <n v="10000"/>
    <x v="4"/>
  </r>
  <r>
    <x v="98"/>
    <x v="0"/>
    <x v="4"/>
    <n v="15000"/>
    <x v="4"/>
  </r>
  <r>
    <x v="98"/>
    <x v="1"/>
    <x v="4"/>
    <n v="5000"/>
    <x v="4"/>
  </r>
  <r>
    <x v="98"/>
    <x v="2"/>
    <x v="5"/>
    <n v="10000"/>
    <x v="4"/>
  </r>
  <r>
    <x v="98"/>
    <x v="3"/>
    <x v="0"/>
    <n v="15000"/>
    <x v="4"/>
  </r>
  <r>
    <x v="98"/>
    <x v="4"/>
    <x v="1"/>
    <n v="25000"/>
    <x v="4"/>
  </r>
  <r>
    <x v="99"/>
    <x v="7"/>
    <x v="2"/>
    <n v="30000"/>
    <x v="4"/>
  </r>
  <r>
    <x v="99"/>
    <x v="9"/>
    <x v="2"/>
    <n v="50000"/>
    <x v="4"/>
  </r>
  <r>
    <x v="99"/>
    <x v="6"/>
    <x v="3"/>
    <n v="60000"/>
    <x v="4"/>
  </r>
  <r>
    <x v="99"/>
    <x v="6"/>
    <x v="3"/>
    <n v="30000"/>
    <x v="4"/>
  </r>
  <r>
    <x v="99"/>
    <x v="4"/>
    <x v="4"/>
    <n v="5000"/>
    <x v="4"/>
  </r>
  <r>
    <x v="100"/>
    <x v="5"/>
    <x v="5"/>
    <n v="10000"/>
    <x v="4"/>
  </r>
  <r>
    <x v="100"/>
    <x v="6"/>
    <x v="4"/>
    <n v="30000"/>
    <x v="4"/>
  </r>
  <r>
    <x v="100"/>
    <x v="7"/>
    <x v="4"/>
    <n v="5000"/>
    <x v="4"/>
  </r>
  <r>
    <x v="100"/>
    <x v="3"/>
    <x v="5"/>
    <n v="10000"/>
    <x v="4"/>
  </r>
  <r>
    <x v="101"/>
    <x v="5"/>
    <x v="0"/>
    <n v="15000"/>
    <x v="4"/>
  </r>
  <r>
    <x v="101"/>
    <x v="8"/>
    <x v="0"/>
    <n v="10000"/>
    <x v="4"/>
  </r>
  <r>
    <x v="101"/>
    <x v="2"/>
    <x v="2"/>
    <n v="15000"/>
    <x v="4"/>
  </r>
  <r>
    <x v="101"/>
    <x v="1"/>
    <x v="0"/>
    <n v="25000"/>
    <x v="4"/>
  </r>
  <r>
    <x v="102"/>
    <x v="3"/>
    <x v="3"/>
    <n v="30000"/>
    <x v="4"/>
  </r>
  <r>
    <x v="102"/>
    <x v="3"/>
    <x v="4"/>
    <n v="50000"/>
    <x v="4"/>
  </r>
  <r>
    <x v="102"/>
    <x v="5"/>
    <x v="5"/>
    <n v="60000"/>
    <x v="4"/>
  </r>
  <r>
    <x v="103"/>
    <x v="5"/>
    <x v="4"/>
    <n v="5000"/>
    <x v="4"/>
  </r>
  <r>
    <x v="103"/>
    <x v="4"/>
    <x v="4"/>
    <n v="10000"/>
    <x v="4"/>
  </r>
  <r>
    <x v="103"/>
    <x v="5"/>
    <x v="0"/>
    <n v="15000"/>
    <x v="4"/>
  </r>
  <r>
    <x v="103"/>
    <x v="6"/>
    <x v="2"/>
    <n v="25000"/>
    <x v="4"/>
  </r>
  <r>
    <x v="104"/>
    <x v="7"/>
    <x v="0"/>
    <n v="30000"/>
    <x v="4"/>
  </r>
  <r>
    <x v="104"/>
    <x v="3"/>
    <x v="0"/>
    <n v="50000"/>
    <x v="4"/>
  </r>
  <r>
    <x v="104"/>
    <x v="5"/>
    <x v="4"/>
    <n v="60000"/>
    <x v="4"/>
  </r>
  <r>
    <x v="104"/>
    <x v="8"/>
    <x v="5"/>
    <n v="30000"/>
    <x v="4"/>
  </r>
  <r>
    <x v="105"/>
    <x v="2"/>
    <x v="5"/>
    <n v="5000"/>
    <x v="4"/>
  </r>
  <r>
    <x v="106"/>
    <x v="1"/>
    <x v="5"/>
    <n v="10000"/>
    <x v="5"/>
  </r>
  <r>
    <x v="106"/>
    <x v="9"/>
    <x v="5"/>
    <n v="15000"/>
    <x v="5"/>
  </r>
  <r>
    <x v="106"/>
    <x v="3"/>
    <x v="0"/>
    <n v="10000"/>
    <x v="5"/>
  </r>
  <r>
    <x v="107"/>
    <x v="4"/>
    <x v="0"/>
    <n v="15000"/>
    <x v="5"/>
  </r>
  <r>
    <x v="107"/>
    <x v="5"/>
    <x v="0"/>
    <n v="25000"/>
    <x v="5"/>
  </r>
  <r>
    <x v="107"/>
    <x v="3"/>
    <x v="2"/>
    <n v="30000"/>
    <x v="5"/>
  </r>
  <r>
    <x v="107"/>
    <x v="4"/>
    <x v="2"/>
    <n v="50000"/>
    <x v="5"/>
  </r>
  <r>
    <x v="107"/>
    <x v="8"/>
    <x v="2"/>
    <n v="60000"/>
    <x v="5"/>
  </r>
  <r>
    <x v="107"/>
    <x v="9"/>
    <x v="2"/>
    <n v="30000"/>
    <x v="5"/>
  </r>
  <r>
    <x v="108"/>
    <x v="3"/>
    <x v="4"/>
    <n v="10000"/>
    <x v="5"/>
  </r>
  <r>
    <x v="108"/>
    <x v="4"/>
    <x v="4"/>
    <n v="15000"/>
    <x v="5"/>
  </r>
  <r>
    <x v="108"/>
    <x v="3"/>
    <x v="5"/>
    <n v="10000"/>
    <x v="5"/>
  </r>
  <r>
    <x v="108"/>
    <x v="5"/>
    <x v="0"/>
    <n v="15000"/>
    <x v="5"/>
  </r>
  <r>
    <x v="108"/>
    <x v="5"/>
    <x v="5"/>
    <n v="25000"/>
    <x v="5"/>
  </r>
  <r>
    <x v="108"/>
    <x v="6"/>
    <x v="4"/>
    <n v="30000"/>
    <x v="5"/>
  </r>
  <r>
    <x v="109"/>
    <x v="8"/>
    <x v="4"/>
    <n v="50000"/>
    <x v="5"/>
  </r>
  <r>
    <x v="109"/>
    <x v="3"/>
    <x v="3"/>
    <n v="60000"/>
    <x v="5"/>
  </r>
  <r>
    <x v="109"/>
    <x v="4"/>
    <x v="3"/>
    <n v="30000"/>
    <x v="5"/>
  </r>
  <r>
    <x v="109"/>
    <x v="4"/>
    <x v="0"/>
    <n v="30000"/>
    <x v="5"/>
  </r>
  <r>
    <x v="110"/>
    <x v="9"/>
    <x v="0"/>
    <n v="40000"/>
    <x v="5"/>
  </r>
  <r>
    <x v="110"/>
    <x v="4"/>
    <x v="4"/>
    <n v="50000"/>
    <x v="5"/>
  </r>
  <r>
    <x v="110"/>
    <x v="5"/>
    <x v="3"/>
    <n v="60000"/>
    <x v="5"/>
  </r>
  <r>
    <x v="110"/>
    <x v="6"/>
    <x v="4"/>
    <n v="30000"/>
    <x v="5"/>
  </r>
  <r>
    <x v="110"/>
    <x v="6"/>
    <x v="5"/>
    <n v="40000"/>
    <x v="5"/>
  </r>
  <r>
    <x v="111"/>
    <x v="5"/>
    <x v="4"/>
    <n v="50000"/>
    <x v="5"/>
  </r>
  <r>
    <x v="111"/>
    <x v="6"/>
    <x v="4"/>
    <n v="60000"/>
    <x v="5"/>
  </r>
  <r>
    <x v="111"/>
    <x v="2"/>
    <x v="0"/>
    <n v="25000"/>
    <x v="5"/>
  </r>
  <r>
    <x v="112"/>
    <x v="4"/>
    <x v="3"/>
    <n v="30000"/>
    <x v="5"/>
  </r>
  <r>
    <x v="112"/>
    <x v="5"/>
    <x v="2"/>
    <n v="50000"/>
    <x v="5"/>
  </r>
  <r>
    <x v="112"/>
    <x v="6"/>
    <x v="2"/>
    <n v="60000"/>
    <x v="5"/>
  </r>
  <r>
    <x v="112"/>
    <x v="6"/>
    <x v="3"/>
    <n v="30000"/>
    <x v="5"/>
  </r>
  <r>
    <x v="113"/>
    <x v="8"/>
    <x v="4"/>
    <n v="5000"/>
    <x v="5"/>
  </r>
  <r>
    <x v="113"/>
    <x v="6"/>
    <x v="2"/>
    <n v="10000"/>
    <x v="5"/>
  </r>
  <r>
    <x v="113"/>
    <x v="8"/>
    <x v="2"/>
    <n v="5000"/>
    <x v="5"/>
  </r>
  <r>
    <x v="113"/>
    <x v="9"/>
    <x v="3"/>
    <n v="10000"/>
    <x v="5"/>
  </r>
  <r>
    <x v="113"/>
    <x v="6"/>
    <x v="2"/>
    <n v="10000"/>
    <x v="5"/>
  </r>
  <r>
    <x v="114"/>
    <x v="8"/>
    <x v="2"/>
    <n v="5000"/>
    <x v="5"/>
  </r>
  <r>
    <x v="114"/>
    <x v="9"/>
    <x v="3"/>
    <n v="10000"/>
    <x v="5"/>
  </r>
  <r>
    <x v="114"/>
    <x v="6"/>
    <x v="0"/>
    <n v="15000"/>
    <x v="5"/>
  </r>
  <r>
    <x v="114"/>
    <x v="7"/>
    <x v="4"/>
    <n v="10000"/>
    <x v="5"/>
  </r>
  <r>
    <x v="115"/>
    <x v="3"/>
    <x v="4"/>
    <n v="15000"/>
    <x v="5"/>
  </r>
  <r>
    <x v="115"/>
    <x v="4"/>
    <x v="3"/>
    <n v="25000"/>
    <x v="5"/>
  </r>
  <r>
    <x v="115"/>
    <x v="4"/>
    <x v="3"/>
    <n v="30000"/>
    <x v="5"/>
  </r>
  <r>
    <x v="115"/>
    <x v="5"/>
    <x v="5"/>
    <n v="50000"/>
    <x v="5"/>
  </r>
  <r>
    <x v="115"/>
    <x v="6"/>
    <x v="2"/>
    <n v="60000"/>
    <x v="5"/>
  </r>
  <r>
    <x v="115"/>
    <x v="6"/>
    <x v="2"/>
    <n v="30000"/>
    <x v="5"/>
  </r>
  <r>
    <x v="116"/>
    <x v="8"/>
    <x v="0"/>
    <n v="50000"/>
    <x v="5"/>
  </r>
  <r>
    <x v="116"/>
    <x v="9"/>
    <x v="0"/>
    <n v="60000"/>
    <x v="5"/>
  </r>
  <r>
    <x v="116"/>
    <x v="3"/>
    <x v="0"/>
    <n v="30000"/>
    <x v="5"/>
  </r>
  <r>
    <x v="116"/>
    <x v="4"/>
    <x v="2"/>
    <n v="60000"/>
    <x v="5"/>
  </r>
  <r>
    <x v="117"/>
    <x v="5"/>
    <x v="3"/>
    <n v="30000"/>
    <x v="5"/>
  </r>
  <r>
    <x v="117"/>
    <x v="8"/>
    <x v="5"/>
    <n v="50000"/>
    <x v="5"/>
  </r>
  <r>
    <x v="117"/>
    <x v="9"/>
    <x v="0"/>
    <n v="60000"/>
    <x v="5"/>
  </r>
  <r>
    <x v="117"/>
    <x v="3"/>
    <x v="4"/>
    <n v="30000"/>
    <x v="5"/>
  </r>
  <r>
    <x v="117"/>
    <x v="4"/>
    <x v="5"/>
    <n v="15000"/>
    <x v="5"/>
  </r>
  <r>
    <x v="117"/>
    <x v="5"/>
    <x v="4"/>
    <n v="10000"/>
    <x v="5"/>
  </r>
  <r>
    <x v="118"/>
    <x v="6"/>
    <x v="5"/>
    <n v="5000"/>
    <x v="5"/>
  </r>
  <r>
    <x v="118"/>
    <x v="9"/>
    <x v="5"/>
    <n v="5000"/>
    <x v="5"/>
  </r>
  <r>
    <x v="118"/>
    <x v="3"/>
    <x v="5"/>
    <n v="10000"/>
    <x v="5"/>
  </r>
  <r>
    <x v="118"/>
    <x v="8"/>
    <x v="2"/>
    <n v="15000"/>
    <x v="5"/>
  </r>
  <r>
    <x v="118"/>
    <x v="2"/>
    <x v="5"/>
    <n v="25000"/>
    <x v="5"/>
  </r>
  <r>
    <x v="119"/>
    <x v="1"/>
    <x v="3"/>
    <n v="30000"/>
    <x v="5"/>
  </r>
  <r>
    <x v="119"/>
    <x v="3"/>
    <x v="2"/>
    <n v="50000"/>
    <x v="5"/>
  </r>
  <r>
    <x v="119"/>
    <x v="6"/>
    <x v="0"/>
    <n v="15000"/>
    <x v="5"/>
  </r>
  <r>
    <x v="119"/>
    <x v="7"/>
    <x v="4"/>
    <n v="10000"/>
    <x v="5"/>
  </r>
  <r>
    <x v="119"/>
    <x v="3"/>
    <x v="4"/>
    <n v="15000"/>
    <x v="5"/>
  </r>
  <r>
    <x v="119"/>
    <x v="4"/>
    <x v="3"/>
    <n v="25000"/>
    <x v="5"/>
  </r>
  <r>
    <x v="119"/>
    <x v="5"/>
    <x v="0"/>
    <n v="15000"/>
    <x v="5"/>
  </r>
  <r>
    <x v="119"/>
    <x v="6"/>
    <x v="2"/>
    <n v="25000"/>
    <x v="5"/>
  </r>
  <r>
    <x v="120"/>
    <x v="7"/>
    <x v="0"/>
    <n v="30000"/>
    <x v="5"/>
  </r>
  <r>
    <x v="120"/>
    <x v="4"/>
    <x v="3"/>
    <n v="30000"/>
    <x v="5"/>
  </r>
  <r>
    <x v="120"/>
    <x v="5"/>
    <x v="5"/>
    <n v="50000"/>
    <x v="5"/>
  </r>
  <r>
    <x v="120"/>
    <x v="6"/>
    <x v="2"/>
    <n v="60000"/>
    <x v="5"/>
  </r>
  <r>
    <x v="120"/>
    <x v="6"/>
    <x v="2"/>
    <n v="30000"/>
    <x v="5"/>
  </r>
  <r>
    <x v="121"/>
    <x v="8"/>
    <x v="0"/>
    <n v="50000"/>
    <x v="5"/>
  </r>
  <r>
    <x v="121"/>
    <x v="9"/>
    <x v="0"/>
    <n v="60000"/>
    <x v="5"/>
  </r>
  <r>
    <x v="121"/>
    <x v="3"/>
    <x v="0"/>
    <n v="30000"/>
    <x v="5"/>
  </r>
  <r>
    <x v="121"/>
    <x v="4"/>
    <x v="2"/>
    <n v="5000"/>
    <x v="5"/>
  </r>
  <r>
    <x v="122"/>
    <x v="5"/>
    <x v="2"/>
    <n v="10000"/>
    <x v="5"/>
  </r>
  <r>
    <x v="122"/>
    <x v="6"/>
    <x v="3"/>
    <n v="5000"/>
    <x v="5"/>
  </r>
  <r>
    <x v="122"/>
    <x v="9"/>
    <x v="3"/>
    <n v="10000"/>
    <x v="5"/>
  </r>
  <r>
    <x v="122"/>
    <x v="6"/>
    <x v="5"/>
    <n v="30000"/>
    <x v="5"/>
  </r>
  <r>
    <x v="122"/>
    <x v="7"/>
    <x v="1"/>
    <n v="30000"/>
    <x v="5"/>
  </r>
  <r>
    <x v="122"/>
    <x v="6"/>
    <x v="1"/>
    <n v="30000"/>
    <x v="5"/>
  </r>
  <r>
    <x v="123"/>
    <x v="4"/>
    <x v="4"/>
    <n v="25000"/>
    <x v="5"/>
  </r>
  <r>
    <x v="123"/>
    <x v="5"/>
    <x v="5"/>
    <n v="30000"/>
    <x v="5"/>
  </r>
  <r>
    <x v="123"/>
    <x v="6"/>
    <x v="0"/>
    <n v="40000"/>
    <x v="5"/>
  </r>
  <r>
    <x v="123"/>
    <x v="7"/>
    <x v="1"/>
    <n v="50000"/>
    <x v="5"/>
  </r>
  <r>
    <x v="123"/>
    <x v="3"/>
    <x v="2"/>
    <n v="60000"/>
    <x v="5"/>
  </r>
  <r>
    <x v="123"/>
    <x v="4"/>
    <x v="1"/>
    <n v="30000"/>
    <x v="5"/>
  </r>
  <r>
    <x v="123"/>
    <x v="5"/>
    <x v="4"/>
    <n v="25000"/>
    <x v="5"/>
  </r>
  <r>
    <x v="123"/>
    <x v="5"/>
    <x v="4"/>
    <n v="25000"/>
    <x v="5"/>
  </r>
  <r>
    <x v="124"/>
    <x v="6"/>
    <x v="5"/>
    <n v="30000"/>
    <x v="5"/>
  </r>
  <r>
    <x v="124"/>
    <x v="8"/>
    <x v="0"/>
    <n v="40000"/>
    <x v="5"/>
  </r>
  <r>
    <x v="124"/>
    <x v="9"/>
    <x v="1"/>
    <n v="50000"/>
    <x v="5"/>
  </r>
  <r>
    <x v="124"/>
    <x v="3"/>
    <x v="2"/>
    <n v="60000"/>
    <x v="5"/>
  </r>
  <r>
    <x v="124"/>
    <x v="4"/>
    <x v="2"/>
    <n v="30000"/>
    <x v="5"/>
  </r>
  <r>
    <x v="124"/>
    <x v="5"/>
    <x v="3"/>
    <n v="5000"/>
    <x v="5"/>
  </r>
  <r>
    <x v="125"/>
    <x v="6"/>
    <x v="4"/>
    <n v="10000"/>
    <x v="5"/>
  </r>
  <r>
    <x v="125"/>
    <x v="8"/>
    <x v="5"/>
    <n v="15000"/>
    <x v="5"/>
  </r>
  <r>
    <x v="125"/>
    <x v="9"/>
    <x v="4"/>
    <n v="25000"/>
    <x v="5"/>
  </r>
  <r>
    <x v="125"/>
    <x v="6"/>
    <x v="5"/>
    <n v="30000"/>
    <x v="5"/>
  </r>
  <r>
    <x v="125"/>
    <x v="7"/>
    <x v="0"/>
    <n v="10000"/>
    <x v="5"/>
  </r>
  <r>
    <x v="126"/>
    <x v="3"/>
    <x v="1"/>
    <n v="10000"/>
    <x v="5"/>
  </r>
  <r>
    <x v="126"/>
    <x v="4"/>
    <x v="3"/>
    <n v="30000"/>
    <x v="5"/>
  </r>
  <r>
    <x v="126"/>
    <x v="4"/>
    <x v="4"/>
    <n v="5000"/>
    <x v="5"/>
  </r>
  <r>
    <x v="126"/>
    <x v="5"/>
    <x v="4"/>
    <n v="25000"/>
    <x v="5"/>
  </r>
  <r>
    <x v="126"/>
    <x v="6"/>
    <x v="5"/>
    <n v="30000"/>
    <x v="5"/>
  </r>
  <r>
    <x v="126"/>
    <x v="8"/>
    <x v="0"/>
    <n v="40000"/>
    <x v="5"/>
  </r>
  <r>
    <x v="126"/>
    <x v="8"/>
    <x v="5"/>
    <n v="15000"/>
    <x v="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0">
  <r>
    <s v="Krno"/>
    <x v="0"/>
    <x v="0"/>
    <x v="0"/>
    <d v="2013-02-01T00:00:00"/>
    <n v="10"/>
    <n v="125"/>
    <n v="1250"/>
  </r>
  <r>
    <s v="Krno"/>
    <x v="1"/>
    <x v="1"/>
    <x v="1"/>
    <d v="2013-02-01T00:00:00"/>
    <n v="60"/>
    <n v="100"/>
    <n v="6000"/>
  </r>
  <r>
    <s v="Krno"/>
    <x v="2"/>
    <x v="1"/>
    <x v="2"/>
    <d v="2013-02-05T00:00:00"/>
    <n v="45"/>
    <n v="80"/>
    <n v="3600"/>
  </r>
  <r>
    <s v="Krno"/>
    <x v="3"/>
    <x v="0"/>
    <x v="3"/>
    <d v="2013-02-06T00:00:00"/>
    <n v="33"/>
    <n v="123"/>
    <n v="4059"/>
  </r>
  <r>
    <s v="Krno"/>
    <x v="4"/>
    <x v="1"/>
    <x v="4"/>
    <d v="2013-02-06T00:00:00"/>
    <n v="44"/>
    <n v="456"/>
    <n v="20064"/>
  </r>
  <r>
    <s v="Krno"/>
    <x v="5"/>
    <x v="2"/>
    <x v="5"/>
    <d v="2013-02-06T00:00:00"/>
    <n v="12"/>
    <n v="14"/>
    <n v="168"/>
  </r>
  <r>
    <s v="Krno"/>
    <x v="6"/>
    <x v="2"/>
    <x v="6"/>
    <d v="2013-02-14T00:00:00"/>
    <n v="5"/>
    <n v="147"/>
    <n v="735"/>
  </r>
  <r>
    <s v="Krno"/>
    <x v="7"/>
    <x v="3"/>
    <x v="7"/>
    <d v="2013-02-14T00:00:00"/>
    <n v="8"/>
    <n v="258"/>
    <n v="2064"/>
  </r>
  <r>
    <s v="Krno"/>
    <x v="0"/>
    <x v="4"/>
    <x v="8"/>
    <d v="2013-02-14T00:00:00"/>
    <n v="24"/>
    <n v="369"/>
    <n v="8856"/>
  </r>
  <r>
    <s v="Krno"/>
    <x v="1"/>
    <x v="4"/>
    <x v="9"/>
    <d v="2013-02-14T00:00:00"/>
    <n v="32"/>
    <n v="951"/>
    <n v="30432"/>
  </r>
  <r>
    <s v="Krno"/>
    <x v="2"/>
    <x v="4"/>
    <x v="10"/>
    <d v="2013-02-14T00:00:00"/>
    <n v="24"/>
    <n v="159"/>
    <n v="3816"/>
  </r>
  <r>
    <s v="Krno"/>
    <x v="3"/>
    <x v="0"/>
    <x v="11"/>
    <d v="2013-02-16T00:00:00"/>
    <n v="20"/>
    <n v="7"/>
    <n v="140"/>
  </r>
  <r>
    <s v="Krno"/>
    <x v="4"/>
    <x v="0"/>
    <x v="12"/>
    <d v="2013-02-16T00:00:00"/>
    <n v="45"/>
    <n v="873"/>
    <n v="39285"/>
  </r>
  <r>
    <s v="Krno"/>
    <x v="5"/>
    <x v="3"/>
    <x v="13"/>
    <d v="2013-02-16T00:00:00"/>
    <n v="45"/>
    <n v="222"/>
    <n v="9990"/>
  </r>
  <r>
    <s v="Krno"/>
    <x v="6"/>
    <x v="0"/>
    <x v="14"/>
    <d v="2013-02-17T00:00:00"/>
    <n v="45"/>
    <n v="357"/>
    <n v="16065"/>
  </r>
  <r>
    <s v="Krno"/>
    <x v="7"/>
    <x v="4"/>
    <x v="15"/>
    <d v="2013-02-21T00:00:00"/>
    <n v="12"/>
    <n v="12"/>
    <n v="144"/>
  </r>
  <r>
    <s v="Krno"/>
    <x v="0"/>
    <x v="0"/>
    <x v="16"/>
    <d v="2013-02-22T00:00:00"/>
    <n v="1"/>
    <n v="24"/>
    <n v="24"/>
  </r>
  <r>
    <s v="Krno"/>
    <x v="1"/>
    <x v="5"/>
    <x v="17"/>
    <d v="2013-02-22T00:00:00"/>
    <n v="145"/>
    <n v="64"/>
    <n v="9280"/>
  </r>
  <r>
    <s v="Krno"/>
    <x v="2"/>
    <x v="5"/>
    <x v="18"/>
    <d v="2013-02-26T00:00:00"/>
    <n v="10"/>
    <n v="128"/>
    <n v="1280"/>
  </r>
  <r>
    <s v="Krno"/>
    <x v="3"/>
    <x v="1"/>
    <x v="2"/>
    <d v="2013-03-03T00:00:00"/>
    <n v="20"/>
    <n v="1024"/>
    <n v="20480"/>
  </r>
  <r>
    <s v="Krno"/>
    <x v="4"/>
    <x v="5"/>
    <x v="19"/>
    <d v="2013-03-04T00:00:00"/>
    <n v="30"/>
    <n v="555"/>
    <n v="16650"/>
  </r>
  <r>
    <s v="Krno"/>
    <x v="5"/>
    <x v="1"/>
    <x v="20"/>
    <d v="2013-03-05T00:00:00"/>
    <n v="12"/>
    <n v="666"/>
    <n v="7992"/>
  </r>
  <r>
    <s v="Krno"/>
    <x v="6"/>
    <x v="4"/>
    <x v="21"/>
    <d v="2013-03-06T00:00:00"/>
    <n v="15"/>
    <n v="777"/>
    <n v="11655"/>
  </r>
  <r>
    <s v="Krno"/>
    <x v="7"/>
    <x v="3"/>
    <x v="22"/>
    <d v="2013-03-07T00:00:00"/>
    <n v="18"/>
    <n v="888"/>
    <n v="15984"/>
  </r>
  <r>
    <s v="Krno"/>
    <x v="0"/>
    <x v="1"/>
    <x v="23"/>
    <d v="2013-03-08T00:00:00"/>
    <n v="6"/>
    <n v="999"/>
    <n v="5994"/>
  </r>
  <r>
    <s v="Krno"/>
    <x v="1"/>
    <x v="3"/>
    <x v="24"/>
    <d v="2013-03-08T00:00:00"/>
    <n v="12"/>
    <n v="200"/>
    <n v="2400"/>
  </r>
  <r>
    <s v="Krno"/>
    <x v="2"/>
    <x v="0"/>
    <x v="25"/>
    <d v="2013-03-09T00:00:00"/>
    <n v="49"/>
    <n v="300"/>
    <n v="14700"/>
  </r>
  <r>
    <s v="Krno"/>
    <x v="3"/>
    <x v="0"/>
    <x v="26"/>
    <d v="2013-03-10T00:00:00"/>
    <n v="51"/>
    <n v="400"/>
    <n v="20400"/>
  </r>
  <r>
    <s v="Krno"/>
    <x v="4"/>
    <x v="0"/>
    <x v="11"/>
    <d v="2013-03-10T00:00:00"/>
    <n v="14"/>
    <n v="222"/>
    <n v="3108"/>
  </r>
  <r>
    <s v="Krno"/>
    <x v="5"/>
    <x v="2"/>
    <x v="27"/>
    <d v="2013-03-10T00:00:00"/>
    <n v="87"/>
    <n v="111"/>
    <n v="9657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5">
  <r>
    <s v="Alžběta"/>
    <x v="0"/>
    <x v="0"/>
  </r>
  <r>
    <s v="Běta"/>
    <x v="0"/>
    <x v="1"/>
  </r>
  <r>
    <s v="Cecilie"/>
    <x v="0"/>
    <x v="1"/>
  </r>
  <r>
    <s v="Dana"/>
    <x v="0"/>
    <x v="0"/>
  </r>
  <r>
    <s v="Emil"/>
    <x v="1"/>
    <x v="0"/>
  </r>
  <r>
    <s v="Franta"/>
    <x v="1"/>
    <x v="0"/>
  </r>
  <r>
    <s v="Gustav"/>
    <x v="1"/>
    <x v="0"/>
  </r>
  <r>
    <s v="Honza"/>
    <x v="1"/>
    <x v="0"/>
  </r>
  <r>
    <s v="Chris"/>
    <x v="1"/>
    <x v="0"/>
  </r>
  <r>
    <s v="Ivana"/>
    <x v="0"/>
    <x v="0"/>
  </r>
  <r>
    <s v="Jana"/>
    <x v="0"/>
    <x v="0"/>
  </r>
  <r>
    <s v="Kamila"/>
    <x v="0"/>
    <x v="0"/>
  </r>
  <r>
    <s v="Luboš"/>
    <x v="1"/>
    <x v="1"/>
  </r>
  <r>
    <s v="Mirek"/>
    <x v="1"/>
    <x v="1"/>
  </r>
  <r>
    <s v="Nina"/>
    <x v="0"/>
    <x v="0"/>
  </r>
  <r>
    <s v="Olga"/>
    <x v="0"/>
    <x v="0"/>
  </r>
  <r>
    <s v="Pavel"/>
    <x v="1"/>
    <x v="0"/>
  </r>
  <r>
    <s v="Qvido"/>
    <x v="1"/>
    <x v="0"/>
  </r>
  <r>
    <s v="Radka"/>
    <x v="0"/>
    <x v="1"/>
  </r>
  <r>
    <s v="Simona"/>
    <x v="0"/>
    <x v="0"/>
  </r>
  <r>
    <s v="Timur"/>
    <x v="1"/>
    <x v="0"/>
  </r>
  <r>
    <s v="Udo"/>
    <x v="1"/>
    <x v="0"/>
  </r>
  <r>
    <s v="Vladimír"/>
    <x v="1"/>
    <x v="0"/>
  </r>
  <r>
    <s v="Wanda"/>
    <x v="0"/>
    <x v="0"/>
  </r>
  <r>
    <s v="Zdeněk"/>
    <x v="1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0">
  <r>
    <s v="Krno"/>
    <x v="0"/>
    <x v="0"/>
    <x v="0"/>
    <d v="2013-02-01T00:00:00"/>
    <n v="10"/>
    <n v="125"/>
    <n v="1250"/>
  </r>
  <r>
    <s v="Krno"/>
    <x v="1"/>
    <x v="1"/>
    <x v="1"/>
    <d v="2013-02-01T00:00:00"/>
    <n v="60"/>
    <n v="100"/>
    <n v="6000"/>
  </r>
  <r>
    <s v="Krno"/>
    <x v="2"/>
    <x v="1"/>
    <x v="2"/>
    <d v="2013-02-05T00:00:00"/>
    <n v="45"/>
    <n v="80"/>
    <n v="3600"/>
  </r>
  <r>
    <s v="Krno"/>
    <x v="3"/>
    <x v="0"/>
    <x v="3"/>
    <d v="2013-02-06T00:00:00"/>
    <n v="33"/>
    <n v="123"/>
    <n v="4059"/>
  </r>
  <r>
    <s v="Krno"/>
    <x v="4"/>
    <x v="1"/>
    <x v="4"/>
    <d v="2013-02-06T00:00:00"/>
    <n v="44"/>
    <n v="456"/>
    <n v="20064"/>
  </r>
  <r>
    <s v="Krno"/>
    <x v="5"/>
    <x v="2"/>
    <x v="5"/>
    <d v="2013-02-06T00:00:00"/>
    <n v="12"/>
    <n v="14"/>
    <n v="168"/>
  </r>
  <r>
    <s v="Krno"/>
    <x v="6"/>
    <x v="2"/>
    <x v="6"/>
    <d v="2013-02-14T00:00:00"/>
    <n v="5"/>
    <n v="147"/>
    <n v="735"/>
  </r>
  <r>
    <s v="Krno"/>
    <x v="7"/>
    <x v="3"/>
    <x v="7"/>
    <d v="2013-02-14T00:00:00"/>
    <n v="8"/>
    <n v="258"/>
    <n v="2064"/>
  </r>
  <r>
    <s v="Krno"/>
    <x v="0"/>
    <x v="4"/>
    <x v="8"/>
    <d v="2013-02-14T00:00:00"/>
    <n v="24"/>
    <n v="369"/>
    <n v="8856"/>
  </r>
  <r>
    <s v="Krno"/>
    <x v="1"/>
    <x v="4"/>
    <x v="9"/>
    <d v="2013-02-14T00:00:00"/>
    <n v="32"/>
    <n v="951"/>
    <n v="30432"/>
  </r>
  <r>
    <s v="Krno"/>
    <x v="2"/>
    <x v="4"/>
    <x v="10"/>
    <d v="2013-02-14T00:00:00"/>
    <n v="24"/>
    <n v="159"/>
    <n v="3816"/>
  </r>
  <r>
    <s v="Krno"/>
    <x v="3"/>
    <x v="0"/>
    <x v="11"/>
    <d v="2013-02-16T00:00:00"/>
    <n v="20"/>
    <n v="7"/>
    <n v="140"/>
  </r>
  <r>
    <s v="Krno"/>
    <x v="4"/>
    <x v="0"/>
    <x v="12"/>
    <d v="2013-02-16T00:00:00"/>
    <n v="45"/>
    <n v="873"/>
    <n v="39285"/>
  </r>
  <r>
    <s v="Krno"/>
    <x v="5"/>
    <x v="3"/>
    <x v="13"/>
    <d v="2013-02-16T00:00:00"/>
    <n v="45"/>
    <n v="222"/>
    <n v="9990"/>
  </r>
  <r>
    <s v="Krno"/>
    <x v="6"/>
    <x v="0"/>
    <x v="14"/>
    <d v="2013-02-17T00:00:00"/>
    <n v="45"/>
    <n v="357"/>
    <n v="16065"/>
  </r>
  <r>
    <s v="Krno"/>
    <x v="7"/>
    <x v="4"/>
    <x v="15"/>
    <d v="2013-02-21T00:00:00"/>
    <n v="12"/>
    <n v="12"/>
    <n v="144"/>
  </r>
  <r>
    <s v="Krno"/>
    <x v="0"/>
    <x v="0"/>
    <x v="16"/>
    <d v="2013-02-22T00:00:00"/>
    <n v="1"/>
    <n v="24"/>
    <n v="24"/>
  </r>
  <r>
    <s v="Krno"/>
    <x v="1"/>
    <x v="5"/>
    <x v="17"/>
    <d v="2013-02-22T00:00:00"/>
    <n v="145"/>
    <n v="64"/>
    <n v="9280"/>
  </r>
  <r>
    <s v="Krno"/>
    <x v="2"/>
    <x v="5"/>
    <x v="18"/>
    <d v="2013-02-26T00:00:00"/>
    <n v="10"/>
    <n v="128"/>
    <n v="1280"/>
  </r>
  <r>
    <s v="Krno"/>
    <x v="3"/>
    <x v="1"/>
    <x v="2"/>
    <d v="2013-03-03T00:00:00"/>
    <n v="20"/>
    <n v="1024"/>
    <n v="20480"/>
  </r>
  <r>
    <s v="Krno"/>
    <x v="4"/>
    <x v="5"/>
    <x v="19"/>
    <d v="2013-03-04T00:00:00"/>
    <n v="30"/>
    <n v="555"/>
    <n v="16650"/>
  </r>
  <r>
    <s v="Krno"/>
    <x v="5"/>
    <x v="1"/>
    <x v="20"/>
    <d v="2013-03-05T00:00:00"/>
    <n v="12"/>
    <n v="666"/>
    <n v="7992"/>
  </r>
  <r>
    <s v="Krno"/>
    <x v="6"/>
    <x v="4"/>
    <x v="21"/>
    <d v="2013-03-06T00:00:00"/>
    <n v="15"/>
    <n v="777"/>
    <n v="11655"/>
  </r>
  <r>
    <s v="Krno"/>
    <x v="7"/>
    <x v="3"/>
    <x v="22"/>
    <d v="2013-03-07T00:00:00"/>
    <n v="18"/>
    <n v="888"/>
    <n v="15984"/>
  </r>
  <r>
    <s v="Krno"/>
    <x v="0"/>
    <x v="1"/>
    <x v="23"/>
    <d v="2013-03-08T00:00:00"/>
    <n v="6"/>
    <n v="999"/>
    <n v="5994"/>
  </r>
  <r>
    <s v="Krno"/>
    <x v="1"/>
    <x v="3"/>
    <x v="24"/>
    <d v="2013-03-08T00:00:00"/>
    <n v="12"/>
    <n v="200"/>
    <n v="2400"/>
  </r>
  <r>
    <s v="Krno"/>
    <x v="2"/>
    <x v="0"/>
    <x v="25"/>
    <d v="2013-03-09T00:00:00"/>
    <n v="49"/>
    <n v="300"/>
    <n v="14700"/>
  </r>
  <r>
    <s v="Krno"/>
    <x v="3"/>
    <x v="0"/>
    <x v="26"/>
    <d v="2013-03-10T00:00:00"/>
    <n v="51"/>
    <n v="400"/>
    <n v="20400"/>
  </r>
  <r>
    <s v="Krno"/>
    <x v="4"/>
    <x v="0"/>
    <x v="11"/>
    <d v="2013-03-10T00:00:00"/>
    <n v="14"/>
    <n v="222"/>
    <n v="3108"/>
  </r>
  <r>
    <s v="Krno"/>
    <x v="5"/>
    <x v="2"/>
    <x v="27"/>
    <d v="2013-03-10T00:00:00"/>
    <n v="87"/>
    <n v="111"/>
    <n v="9657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30">
  <r>
    <x v="0"/>
    <s v="Fantomas"/>
    <x v="0"/>
    <x v="0"/>
    <d v="2013-02-01T00:00:00"/>
    <n v="10"/>
    <n v="125"/>
    <n v="1250"/>
  </r>
  <r>
    <x v="0"/>
    <s v="Superman"/>
    <x v="1"/>
    <x v="1"/>
    <d v="2013-02-01T00:00:00"/>
    <n v="60"/>
    <n v="100"/>
    <n v="6000"/>
  </r>
  <r>
    <x v="0"/>
    <s v="Rakosníček"/>
    <x v="1"/>
    <x v="2"/>
    <d v="2013-02-05T00:00:00"/>
    <n v="45"/>
    <n v="80"/>
    <n v="3600"/>
  </r>
  <r>
    <x v="0"/>
    <s v="Bond James"/>
    <x v="0"/>
    <x v="3"/>
    <d v="2013-02-06T00:00:00"/>
    <n v="33"/>
    <n v="123"/>
    <n v="4059"/>
  </r>
  <r>
    <x v="0"/>
    <s v="Wolker Johny"/>
    <x v="1"/>
    <x v="4"/>
    <d v="2013-02-06T00:00:00"/>
    <n v="44"/>
    <n v="456"/>
    <n v="20064"/>
  </r>
  <r>
    <x v="0"/>
    <s v="Aladin"/>
    <x v="2"/>
    <x v="5"/>
    <d v="2013-02-06T00:00:00"/>
    <n v="12"/>
    <n v="14"/>
    <n v="168"/>
  </r>
  <r>
    <x v="0"/>
    <s v="Bathman"/>
    <x v="2"/>
    <x v="6"/>
    <d v="2013-02-14T00:00:00"/>
    <n v="5"/>
    <n v="147"/>
    <n v="735"/>
  </r>
  <r>
    <x v="0"/>
    <s v="Spiderman"/>
    <x v="3"/>
    <x v="7"/>
    <d v="2013-02-14T00:00:00"/>
    <n v="8"/>
    <n v="258"/>
    <n v="2064"/>
  </r>
  <r>
    <x v="1"/>
    <s v="Fantomas"/>
    <x v="4"/>
    <x v="8"/>
    <d v="2013-02-14T00:00:00"/>
    <n v="24"/>
    <n v="369"/>
    <n v="8856"/>
  </r>
  <r>
    <x v="1"/>
    <s v="Superman"/>
    <x v="4"/>
    <x v="9"/>
    <d v="2013-02-14T00:00:00"/>
    <n v="32"/>
    <n v="951"/>
    <n v="30432"/>
  </r>
  <r>
    <x v="1"/>
    <s v="Rakosníček"/>
    <x v="4"/>
    <x v="10"/>
    <d v="2013-02-14T00:00:00"/>
    <n v="24"/>
    <n v="159"/>
    <n v="3816"/>
  </r>
  <r>
    <x v="1"/>
    <s v="Bond James"/>
    <x v="0"/>
    <x v="11"/>
    <d v="2013-02-16T00:00:00"/>
    <n v="20"/>
    <n v="7"/>
    <n v="140"/>
  </r>
  <r>
    <x v="1"/>
    <s v="Wolker Johny"/>
    <x v="0"/>
    <x v="12"/>
    <d v="2013-02-16T00:00:00"/>
    <n v="45"/>
    <n v="873"/>
    <n v="39285"/>
  </r>
  <r>
    <x v="1"/>
    <s v="Aladin"/>
    <x v="3"/>
    <x v="13"/>
    <d v="2013-02-16T00:00:00"/>
    <n v="45"/>
    <n v="222"/>
    <n v="9990"/>
  </r>
  <r>
    <x v="1"/>
    <s v="Bathman"/>
    <x v="0"/>
    <x v="14"/>
    <d v="2013-02-17T00:00:00"/>
    <n v="45"/>
    <n v="357"/>
    <n v="16065"/>
  </r>
  <r>
    <x v="1"/>
    <s v="Spiderman"/>
    <x v="4"/>
    <x v="15"/>
    <d v="2013-02-21T00:00:00"/>
    <n v="12"/>
    <n v="12"/>
    <n v="144"/>
  </r>
  <r>
    <x v="1"/>
    <s v="Fantomas"/>
    <x v="0"/>
    <x v="16"/>
    <d v="2013-02-22T00:00:00"/>
    <n v="1"/>
    <n v="24"/>
    <n v="24"/>
  </r>
  <r>
    <x v="1"/>
    <s v="Superman"/>
    <x v="5"/>
    <x v="17"/>
    <d v="2013-02-22T00:00:00"/>
    <n v="145"/>
    <n v="64"/>
    <n v="9280"/>
  </r>
  <r>
    <x v="1"/>
    <s v="Rakosníček"/>
    <x v="5"/>
    <x v="17"/>
    <d v="2013-02-26T00:00:00"/>
    <n v="10"/>
    <n v="128"/>
    <n v="1280"/>
  </r>
  <r>
    <x v="1"/>
    <s v="Bond James"/>
    <x v="1"/>
    <x v="2"/>
    <d v="2013-03-03T00:00:00"/>
    <n v="20"/>
    <n v="1024"/>
    <n v="20480"/>
  </r>
  <r>
    <x v="0"/>
    <s v="Wolker Johny"/>
    <x v="5"/>
    <x v="18"/>
    <d v="2013-03-04T00:00:00"/>
    <n v="30"/>
    <n v="555"/>
    <n v="16650"/>
  </r>
  <r>
    <x v="0"/>
    <s v="Aladin"/>
    <x v="1"/>
    <x v="2"/>
    <d v="2013-03-05T00:00:00"/>
    <n v="12"/>
    <n v="666"/>
    <n v="7992"/>
  </r>
  <r>
    <x v="0"/>
    <s v="Bathman"/>
    <x v="4"/>
    <x v="9"/>
    <d v="2013-03-06T00:00:00"/>
    <n v="15"/>
    <n v="777"/>
    <n v="11655"/>
  </r>
  <r>
    <x v="0"/>
    <s v="Spiderman"/>
    <x v="3"/>
    <x v="13"/>
    <d v="2013-03-07T00:00:00"/>
    <n v="18"/>
    <n v="888"/>
    <n v="15984"/>
  </r>
  <r>
    <x v="0"/>
    <s v="Fantomas"/>
    <x v="1"/>
    <x v="19"/>
    <d v="2013-03-08T00:00:00"/>
    <n v="6"/>
    <n v="999"/>
    <n v="5994"/>
  </r>
  <r>
    <x v="0"/>
    <s v="Superman"/>
    <x v="3"/>
    <x v="20"/>
    <d v="2013-03-08T00:00:00"/>
    <n v="12"/>
    <n v="200"/>
    <n v="2400"/>
  </r>
  <r>
    <x v="0"/>
    <s v="Rakosníček"/>
    <x v="0"/>
    <x v="3"/>
    <d v="2013-03-09T00:00:00"/>
    <n v="49"/>
    <n v="300"/>
    <n v="14700"/>
  </r>
  <r>
    <x v="0"/>
    <s v="Bond James"/>
    <x v="0"/>
    <x v="11"/>
    <d v="2013-03-10T00:00:00"/>
    <n v="51"/>
    <n v="400"/>
    <n v="20400"/>
  </r>
  <r>
    <x v="0"/>
    <s v="Wolker Johny"/>
    <x v="0"/>
    <x v="0"/>
    <d v="2013-03-10T00:00:00"/>
    <n v="14"/>
    <n v="222"/>
    <n v="3108"/>
  </r>
  <r>
    <x v="0"/>
    <s v="Aladin"/>
    <x v="2"/>
    <x v="5"/>
    <d v="2013-03-10T00:00:00"/>
    <n v="87"/>
    <n v="111"/>
    <n v="9657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30">
  <r>
    <n v="1"/>
    <s v="Krno"/>
    <s v="Fantomas"/>
    <x v="0"/>
    <x v="0"/>
    <x v="0"/>
    <n v="10"/>
    <n v="125"/>
    <n v="1250"/>
  </r>
  <r>
    <n v="2"/>
    <s v="Krno"/>
    <s v="Superman"/>
    <x v="1"/>
    <x v="1"/>
    <x v="0"/>
    <n v="60"/>
    <n v="100"/>
    <n v="6000"/>
  </r>
  <r>
    <n v="3"/>
    <s v="Krno"/>
    <s v="Rakosníček"/>
    <x v="1"/>
    <x v="2"/>
    <x v="1"/>
    <n v="45"/>
    <n v="80"/>
    <n v="3600"/>
  </r>
  <r>
    <n v="4"/>
    <s v="Krno"/>
    <s v="Bond James"/>
    <x v="0"/>
    <x v="3"/>
    <x v="2"/>
    <n v="33"/>
    <n v="123"/>
    <n v="4059"/>
  </r>
  <r>
    <n v="5"/>
    <s v="Krno"/>
    <s v="Wolker Johny"/>
    <x v="1"/>
    <x v="4"/>
    <x v="2"/>
    <n v="44"/>
    <n v="456"/>
    <n v="20064"/>
  </r>
  <r>
    <n v="6"/>
    <s v="Krno"/>
    <s v="Aladin"/>
    <x v="2"/>
    <x v="5"/>
    <x v="2"/>
    <n v="12"/>
    <n v="14"/>
    <n v="168"/>
  </r>
  <r>
    <n v="7"/>
    <s v="Krno"/>
    <s v="Bathman"/>
    <x v="2"/>
    <x v="6"/>
    <x v="3"/>
    <n v="5"/>
    <n v="147"/>
    <n v="735"/>
  </r>
  <r>
    <n v="8"/>
    <s v="Krno"/>
    <s v="Spiderman"/>
    <x v="3"/>
    <x v="7"/>
    <x v="3"/>
    <n v="8"/>
    <n v="258"/>
    <n v="2064"/>
  </r>
  <r>
    <n v="9"/>
    <s v="Krno"/>
    <s v="Fantomas"/>
    <x v="4"/>
    <x v="8"/>
    <x v="3"/>
    <n v="24"/>
    <n v="369"/>
    <n v="8856"/>
  </r>
  <r>
    <n v="10"/>
    <s v="Krno"/>
    <s v="Superman"/>
    <x v="4"/>
    <x v="9"/>
    <x v="3"/>
    <n v="32"/>
    <n v="951"/>
    <n v="30432"/>
  </r>
  <r>
    <n v="11"/>
    <s v="Krno"/>
    <s v="Rakosníček"/>
    <x v="4"/>
    <x v="10"/>
    <x v="3"/>
    <n v="24"/>
    <n v="159"/>
    <n v="3816"/>
  </r>
  <r>
    <n v="12"/>
    <s v="Krno"/>
    <s v="Bond James"/>
    <x v="0"/>
    <x v="11"/>
    <x v="4"/>
    <n v="20"/>
    <n v="7"/>
    <n v="140"/>
  </r>
  <r>
    <n v="13"/>
    <s v="Krno"/>
    <s v="Wolker Johny"/>
    <x v="0"/>
    <x v="12"/>
    <x v="4"/>
    <n v="45"/>
    <n v="873"/>
    <n v="39285"/>
  </r>
  <r>
    <n v="14"/>
    <s v="Krno"/>
    <s v="Aladin"/>
    <x v="3"/>
    <x v="13"/>
    <x v="4"/>
    <n v="45"/>
    <n v="222"/>
    <n v="9990"/>
  </r>
  <r>
    <n v="15"/>
    <s v="Krno"/>
    <s v="Bathman"/>
    <x v="0"/>
    <x v="14"/>
    <x v="5"/>
    <n v="45"/>
    <n v="357"/>
    <n v="16065"/>
  </r>
  <r>
    <n v="16"/>
    <s v="Krno"/>
    <s v="Spiderman"/>
    <x v="4"/>
    <x v="15"/>
    <x v="6"/>
    <n v="12"/>
    <n v="12"/>
    <n v="144"/>
  </r>
  <r>
    <n v="17"/>
    <s v="Krno"/>
    <s v="Fantomas"/>
    <x v="0"/>
    <x v="16"/>
    <x v="7"/>
    <n v="1"/>
    <n v="24"/>
    <n v="24"/>
  </r>
  <r>
    <n v="18"/>
    <s v="Krno"/>
    <s v="Superman"/>
    <x v="5"/>
    <x v="17"/>
    <x v="7"/>
    <n v="145"/>
    <n v="64"/>
    <n v="9280"/>
  </r>
  <r>
    <n v="19"/>
    <s v="Krno"/>
    <s v="Rakosníček"/>
    <x v="5"/>
    <x v="17"/>
    <x v="8"/>
    <n v="10"/>
    <n v="128"/>
    <n v="1280"/>
  </r>
  <r>
    <n v="20"/>
    <s v="Krno"/>
    <s v="Bond James"/>
    <x v="1"/>
    <x v="2"/>
    <x v="9"/>
    <n v="20"/>
    <n v="1024"/>
    <n v="20480"/>
  </r>
  <r>
    <n v="21"/>
    <s v="Krno"/>
    <s v="Wolker Johny"/>
    <x v="5"/>
    <x v="18"/>
    <x v="10"/>
    <n v="30"/>
    <n v="555"/>
    <n v="16650"/>
  </r>
  <r>
    <n v="22"/>
    <s v="Krno"/>
    <s v="Aladin"/>
    <x v="1"/>
    <x v="2"/>
    <x v="11"/>
    <n v="12"/>
    <n v="666"/>
    <n v="7992"/>
  </r>
  <r>
    <n v="23"/>
    <s v="Krno"/>
    <s v="Bathman"/>
    <x v="4"/>
    <x v="9"/>
    <x v="12"/>
    <n v="15"/>
    <n v="777"/>
    <n v="11655"/>
  </r>
  <r>
    <n v="24"/>
    <s v="Krno"/>
    <s v="Spiderman"/>
    <x v="3"/>
    <x v="13"/>
    <x v="13"/>
    <n v="18"/>
    <n v="888"/>
    <n v="15984"/>
  </r>
  <r>
    <n v="25"/>
    <s v="Krno"/>
    <s v="Fantomas"/>
    <x v="1"/>
    <x v="19"/>
    <x v="14"/>
    <n v="6"/>
    <n v="999"/>
    <n v="5994"/>
  </r>
  <r>
    <n v="26"/>
    <s v="Krno"/>
    <s v="Superman"/>
    <x v="3"/>
    <x v="20"/>
    <x v="14"/>
    <n v="12"/>
    <n v="200"/>
    <n v="2400"/>
  </r>
  <r>
    <n v="27"/>
    <s v="Krno"/>
    <s v="Rakosníček"/>
    <x v="0"/>
    <x v="3"/>
    <x v="15"/>
    <n v="49"/>
    <n v="300"/>
    <n v="14700"/>
  </r>
  <r>
    <n v="28"/>
    <s v="Krno"/>
    <s v="Bond James"/>
    <x v="0"/>
    <x v="11"/>
    <x v="16"/>
    <n v="51"/>
    <n v="400"/>
    <n v="20400"/>
  </r>
  <r>
    <n v="29"/>
    <s v="Krno"/>
    <s v="Wolker Johny"/>
    <x v="0"/>
    <x v="0"/>
    <x v="16"/>
    <n v="14"/>
    <n v="222"/>
    <n v="3108"/>
  </r>
  <r>
    <n v="30"/>
    <s v="Krno"/>
    <s v="Aladin"/>
    <x v="2"/>
    <x v="5"/>
    <x v="16"/>
    <n v="87"/>
    <n v="111"/>
    <n v="9657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24">
  <r>
    <s v="Syrová Leopolda "/>
    <x v="0"/>
    <x v="0"/>
    <x v="0"/>
    <n v="2"/>
  </r>
  <r>
    <s v="Benešová Eva "/>
    <x v="0"/>
    <x v="1"/>
    <x v="1"/>
    <n v="4"/>
  </r>
  <r>
    <s v="Ludvíková Leona "/>
    <x v="0"/>
    <x v="2"/>
    <x v="2"/>
    <n v="2"/>
  </r>
  <r>
    <s v="Souček Jiří "/>
    <x v="1"/>
    <x v="1"/>
    <x v="0"/>
    <n v="1"/>
  </r>
  <r>
    <s v="Nováková Naděžda"/>
    <x v="0"/>
    <x v="0"/>
    <x v="0"/>
    <n v="3"/>
  </r>
  <r>
    <s v="Navrátil Miroslav "/>
    <x v="1"/>
    <x v="0"/>
    <x v="1"/>
    <n v="2"/>
  </r>
  <r>
    <s v="Novák František"/>
    <x v="1"/>
    <x v="1"/>
    <x v="2"/>
    <n v="4"/>
  </r>
  <r>
    <s v="Brožek Jindřich "/>
    <x v="1"/>
    <x v="2"/>
    <x v="2"/>
    <n v="2"/>
  </r>
  <r>
    <s v="Trávníček Jaromír "/>
    <x v="1"/>
    <x v="1"/>
    <x v="0"/>
    <n v="1"/>
  </r>
  <r>
    <s v="Matásek Jiří "/>
    <x v="1"/>
    <x v="3"/>
    <x v="2"/>
    <n v="2"/>
  </r>
  <r>
    <s v="Tůmová Jana "/>
    <x v="0"/>
    <x v="0"/>
    <x v="1"/>
    <n v="3"/>
  </r>
  <r>
    <s v="Havlíček Jan"/>
    <x v="1"/>
    <x v="2"/>
    <x v="1"/>
    <n v="5"/>
  </r>
  <r>
    <s v="Beranová Petra "/>
    <x v="0"/>
    <x v="3"/>
    <x v="0"/>
    <n v="4"/>
  </r>
  <r>
    <s v="Dítě Ladislav "/>
    <x v="1"/>
    <x v="0"/>
    <x v="0"/>
    <n v="2"/>
  </r>
  <r>
    <s v="Koukol Milan "/>
    <x v="1"/>
    <x v="1"/>
    <x v="0"/>
    <n v="3"/>
  </r>
  <r>
    <s v="Zaoral Martin "/>
    <x v="1"/>
    <x v="2"/>
    <x v="0"/>
    <n v="1"/>
  </r>
  <r>
    <s v="Stará Jana "/>
    <x v="0"/>
    <x v="3"/>
    <x v="2"/>
    <n v="4"/>
  </r>
  <r>
    <s v="Malá Hana "/>
    <x v="1"/>
    <x v="1"/>
    <x v="1"/>
    <n v="6"/>
  </r>
  <r>
    <s v="Halas Daniel"/>
    <x v="1"/>
    <x v="1"/>
    <x v="0"/>
    <n v="4"/>
  </r>
  <r>
    <s v="Peterka Jan"/>
    <x v="1"/>
    <x v="0"/>
    <x v="2"/>
    <n v="3"/>
  </r>
  <r>
    <s v="Gumal Jan "/>
    <x v="1"/>
    <x v="3"/>
    <x v="2"/>
    <n v="2"/>
  </r>
  <r>
    <s v="Beneš Kamil "/>
    <x v="1"/>
    <x v="1"/>
    <x v="2"/>
    <n v="4"/>
  </r>
  <r>
    <s v="Hezoučký Petr "/>
    <x v="1"/>
    <x v="0"/>
    <x v="2"/>
    <n v="6"/>
  </r>
  <r>
    <s v="Martínek Ivo "/>
    <x v="1"/>
    <x v="1"/>
    <x v="1"/>
    <n v="2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112">
  <r>
    <n v="111"/>
    <x v="0"/>
    <x v="0"/>
  </r>
  <r>
    <n v="64"/>
    <x v="1"/>
    <x v="0"/>
  </r>
  <r>
    <n v="20"/>
    <x v="2"/>
    <x v="0"/>
  </r>
  <r>
    <n v="17"/>
    <x v="3"/>
    <x v="0"/>
  </r>
  <r>
    <n v="174"/>
    <x v="1"/>
    <x v="1"/>
  </r>
  <r>
    <n v="109"/>
    <x v="0"/>
    <x v="1"/>
  </r>
  <r>
    <n v="35"/>
    <x v="3"/>
    <x v="1"/>
  </r>
  <r>
    <n v="28"/>
    <x v="2"/>
    <x v="1"/>
  </r>
  <r>
    <n v="17"/>
    <x v="4"/>
    <x v="1"/>
  </r>
  <r>
    <n v="15"/>
    <x v="5"/>
    <x v="1"/>
  </r>
  <r>
    <n v="12"/>
    <x v="6"/>
    <x v="1"/>
  </r>
  <r>
    <n v="11"/>
    <x v="7"/>
    <x v="1"/>
  </r>
  <r>
    <n v="9"/>
    <x v="8"/>
    <x v="1"/>
  </r>
  <r>
    <n v="7"/>
    <x v="9"/>
    <x v="1"/>
  </r>
  <r>
    <n v="209"/>
    <x v="1"/>
    <x v="2"/>
  </r>
  <r>
    <n v="115"/>
    <x v="10"/>
    <x v="2"/>
  </r>
  <r>
    <n v="109"/>
    <x v="5"/>
    <x v="2"/>
  </r>
  <r>
    <n v="51"/>
    <x v="6"/>
    <x v="2"/>
  </r>
  <r>
    <n v="51"/>
    <x v="4"/>
    <x v="2"/>
  </r>
  <r>
    <n v="49"/>
    <x v="0"/>
    <x v="2"/>
  </r>
  <r>
    <n v="42"/>
    <x v="7"/>
    <x v="2"/>
  </r>
  <r>
    <n v="36"/>
    <x v="9"/>
    <x v="2"/>
  </r>
  <r>
    <n v="31"/>
    <x v="8"/>
    <x v="2"/>
  </r>
  <r>
    <n v="26"/>
    <x v="2"/>
    <x v="2"/>
  </r>
  <r>
    <n v="26"/>
    <x v="3"/>
    <x v="2"/>
  </r>
  <r>
    <n v="132"/>
    <x v="1"/>
    <x v="3"/>
  </r>
  <r>
    <n v="81"/>
    <x v="5"/>
    <x v="3"/>
  </r>
  <r>
    <n v="65"/>
    <x v="7"/>
    <x v="3"/>
  </r>
  <r>
    <n v="61"/>
    <x v="10"/>
    <x v="3"/>
  </r>
  <r>
    <n v="53"/>
    <x v="6"/>
    <x v="3"/>
  </r>
  <r>
    <n v="50"/>
    <x v="0"/>
    <x v="3"/>
  </r>
  <r>
    <n v="44"/>
    <x v="9"/>
    <x v="3"/>
  </r>
  <r>
    <n v="44"/>
    <x v="4"/>
    <x v="3"/>
  </r>
  <r>
    <n v="37"/>
    <x v="3"/>
    <x v="3"/>
  </r>
  <r>
    <n v="34"/>
    <x v="8"/>
    <x v="3"/>
  </r>
  <r>
    <n v="33"/>
    <x v="2"/>
    <x v="3"/>
  </r>
  <r>
    <n v="158"/>
    <x v="1"/>
    <x v="4"/>
  </r>
  <r>
    <n v="80"/>
    <x v="5"/>
    <x v="4"/>
  </r>
  <r>
    <n v="60"/>
    <x v="7"/>
    <x v="4"/>
  </r>
  <r>
    <n v="60"/>
    <x v="6"/>
    <x v="4"/>
  </r>
  <r>
    <n v="53"/>
    <x v="10"/>
    <x v="4"/>
  </r>
  <r>
    <n v="42"/>
    <x v="9"/>
    <x v="4"/>
  </r>
  <r>
    <n v="42"/>
    <x v="4"/>
    <x v="4"/>
  </r>
  <r>
    <n v="41"/>
    <x v="11"/>
    <x v="4"/>
  </r>
  <r>
    <n v="34"/>
    <x v="8"/>
    <x v="4"/>
  </r>
  <r>
    <n v="34"/>
    <x v="2"/>
    <x v="4"/>
  </r>
  <r>
    <n v="32"/>
    <x v="3"/>
    <x v="4"/>
  </r>
  <r>
    <n v="32"/>
    <x v="0"/>
    <x v="4"/>
  </r>
  <r>
    <n v="139"/>
    <x v="1"/>
    <x v="5"/>
  </r>
  <r>
    <n v="72"/>
    <x v="5"/>
    <x v="5"/>
  </r>
  <r>
    <n v="51"/>
    <x v="12"/>
    <x v="5"/>
  </r>
  <r>
    <n v="47"/>
    <x v="0"/>
    <x v="5"/>
  </r>
  <r>
    <n v="45"/>
    <x v="7"/>
    <x v="5"/>
  </r>
  <r>
    <n v="43"/>
    <x v="6"/>
    <x v="5"/>
  </r>
  <r>
    <n v="39"/>
    <x v="11"/>
    <x v="5"/>
  </r>
  <r>
    <n v="29"/>
    <x v="9"/>
    <x v="5"/>
  </r>
  <r>
    <n v="26"/>
    <x v="8"/>
    <x v="5"/>
  </r>
  <r>
    <n v="20"/>
    <x v="10"/>
    <x v="5"/>
  </r>
  <r>
    <n v="19"/>
    <x v="3"/>
    <x v="5"/>
  </r>
  <r>
    <n v="19"/>
    <x v="4"/>
    <x v="5"/>
  </r>
  <r>
    <n v="18"/>
    <x v="2"/>
    <x v="5"/>
  </r>
  <r>
    <n v="337"/>
    <x v="1"/>
    <x v="6"/>
  </r>
  <r>
    <n v="127"/>
    <x v="13"/>
    <x v="6"/>
  </r>
  <r>
    <n v="79"/>
    <x v="5"/>
    <x v="6"/>
  </r>
  <r>
    <n v="69"/>
    <x v="14"/>
    <x v="6"/>
  </r>
  <r>
    <n v="47"/>
    <x v="6"/>
    <x v="6"/>
  </r>
  <r>
    <n v="46"/>
    <x v="7"/>
    <x v="6"/>
  </r>
  <r>
    <n v="40"/>
    <x v="15"/>
    <x v="6"/>
  </r>
  <r>
    <n v="33"/>
    <x v="12"/>
    <x v="6"/>
  </r>
  <r>
    <n v="31"/>
    <x v="9"/>
    <x v="6"/>
  </r>
  <r>
    <n v="28"/>
    <x v="8"/>
    <x v="6"/>
  </r>
  <r>
    <n v="23"/>
    <x v="0"/>
    <x v="6"/>
  </r>
  <r>
    <n v="23"/>
    <x v="11"/>
    <x v="6"/>
  </r>
  <r>
    <n v="21"/>
    <x v="2"/>
    <x v="6"/>
  </r>
  <r>
    <n v="19"/>
    <x v="3"/>
    <x v="6"/>
  </r>
  <r>
    <n v="16"/>
    <x v="10"/>
    <x v="6"/>
  </r>
  <r>
    <n v="14"/>
    <x v="4"/>
    <x v="6"/>
  </r>
  <r>
    <n v="273"/>
    <x v="1"/>
    <x v="7"/>
  </r>
  <r>
    <n v="99"/>
    <x v="13"/>
    <x v="7"/>
  </r>
  <r>
    <n v="56"/>
    <x v="15"/>
    <x v="7"/>
  </r>
  <r>
    <n v="41"/>
    <x v="5"/>
    <x v="7"/>
  </r>
  <r>
    <n v="41"/>
    <x v="14"/>
    <x v="7"/>
  </r>
  <r>
    <n v="40"/>
    <x v="7"/>
    <x v="7"/>
  </r>
  <r>
    <n v="35"/>
    <x v="6"/>
    <x v="7"/>
  </r>
  <r>
    <n v="30"/>
    <x v="9"/>
    <x v="7"/>
  </r>
  <r>
    <n v="18"/>
    <x v="12"/>
    <x v="7"/>
  </r>
  <r>
    <n v="17"/>
    <x v="11"/>
    <x v="7"/>
  </r>
  <r>
    <n v="15"/>
    <x v="2"/>
    <x v="7"/>
  </r>
  <r>
    <n v="14"/>
    <x v="8"/>
    <x v="7"/>
  </r>
  <r>
    <n v="12"/>
    <x v="10"/>
    <x v="7"/>
  </r>
  <r>
    <n v="10"/>
    <x v="0"/>
    <x v="7"/>
  </r>
  <r>
    <n v="9"/>
    <x v="3"/>
    <x v="7"/>
  </r>
  <r>
    <n v="8"/>
    <x v="4"/>
    <x v="7"/>
  </r>
  <r>
    <n v="372"/>
    <x v="1"/>
    <x v="8"/>
  </r>
  <r>
    <n v="129"/>
    <x v="16"/>
    <x v="8"/>
  </r>
  <r>
    <n v="92"/>
    <x v="15"/>
    <x v="8"/>
  </r>
  <r>
    <n v="75"/>
    <x v="7"/>
    <x v="8"/>
  </r>
  <r>
    <n v="73"/>
    <x v="5"/>
    <x v="8"/>
  </r>
  <r>
    <n v="63"/>
    <x v="9"/>
    <x v="8"/>
  </r>
  <r>
    <n v="61"/>
    <x v="6"/>
    <x v="8"/>
  </r>
  <r>
    <n v="53"/>
    <x v="14"/>
    <x v="8"/>
  </r>
  <r>
    <n v="45"/>
    <x v="8"/>
    <x v="8"/>
  </r>
  <r>
    <n v="39"/>
    <x v="13"/>
    <x v="8"/>
  </r>
  <r>
    <n v="31"/>
    <x v="0"/>
    <x v="8"/>
  </r>
  <r>
    <n v="22"/>
    <x v="2"/>
    <x v="8"/>
  </r>
  <r>
    <n v="21"/>
    <x v="12"/>
    <x v="8"/>
  </r>
  <r>
    <n v="18"/>
    <x v="3"/>
    <x v="8"/>
  </r>
  <r>
    <n v="18"/>
    <x v="4"/>
    <x v="8"/>
  </r>
  <r>
    <n v="17"/>
    <x v="10"/>
    <x v="8"/>
  </r>
  <r>
    <n v="16"/>
    <x v="11"/>
    <x v="8"/>
  </r>
  <r>
    <n v="12"/>
    <x v="17"/>
    <x v="8"/>
  </r>
  <r>
    <n v="11"/>
    <x v="18"/>
    <x v="8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30">
  <r>
    <n v="1"/>
    <x v="0"/>
    <x v="0"/>
    <s v="Hokej"/>
    <x v="0"/>
    <d v="2013-02-01T00:00:00"/>
    <n v="10"/>
    <x v="0"/>
    <n v="1250"/>
  </r>
  <r>
    <n v="2"/>
    <x v="0"/>
    <x v="1"/>
    <s v="Golf"/>
    <x v="1"/>
    <d v="2013-02-01T00:00:00"/>
    <n v="60"/>
    <x v="1"/>
    <n v="6000"/>
  </r>
  <r>
    <n v="3"/>
    <x v="0"/>
    <x v="2"/>
    <s v="Golf"/>
    <x v="2"/>
    <d v="2013-02-05T00:00:00"/>
    <n v="45"/>
    <x v="2"/>
    <n v="3600"/>
  </r>
  <r>
    <n v="4"/>
    <x v="0"/>
    <x v="3"/>
    <s v="Hokej"/>
    <x v="3"/>
    <d v="2013-02-06T00:00:00"/>
    <n v="33"/>
    <x v="3"/>
    <n v="4059"/>
  </r>
  <r>
    <n v="5"/>
    <x v="0"/>
    <x v="4"/>
    <s v="Golf"/>
    <x v="4"/>
    <d v="2013-02-06T00:00:00"/>
    <n v="44"/>
    <x v="4"/>
    <n v="20064"/>
  </r>
  <r>
    <n v="6"/>
    <x v="0"/>
    <x v="5"/>
    <s v="PinkPong"/>
    <x v="5"/>
    <d v="2013-02-06T00:00:00"/>
    <n v="12"/>
    <x v="5"/>
    <n v="168"/>
  </r>
  <r>
    <n v="7"/>
    <x v="0"/>
    <x v="6"/>
    <s v="PinkPong"/>
    <x v="6"/>
    <d v="2013-02-14T00:00:00"/>
    <n v="5"/>
    <x v="6"/>
    <n v="735"/>
  </r>
  <r>
    <n v="8"/>
    <x v="0"/>
    <x v="7"/>
    <s v="Fotbal"/>
    <x v="7"/>
    <d v="2013-02-14T00:00:00"/>
    <n v="8"/>
    <x v="7"/>
    <n v="2064"/>
  </r>
  <r>
    <n v="9"/>
    <x v="0"/>
    <x v="0"/>
    <s v="Horolezectví"/>
    <x v="8"/>
    <d v="2013-02-14T00:00:00"/>
    <n v="24"/>
    <x v="8"/>
    <n v="8856"/>
  </r>
  <r>
    <n v="10"/>
    <x v="0"/>
    <x v="1"/>
    <s v="Horolezectví"/>
    <x v="9"/>
    <d v="2013-02-14T00:00:00"/>
    <n v="32"/>
    <x v="9"/>
    <n v="30432"/>
  </r>
  <r>
    <n v="11"/>
    <x v="0"/>
    <x v="2"/>
    <s v="Horolezectví"/>
    <x v="10"/>
    <d v="2013-02-14T00:00:00"/>
    <n v="24"/>
    <x v="10"/>
    <n v="3816"/>
  </r>
  <r>
    <n v="12"/>
    <x v="0"/>
    <x v="3"/>
    <s v="Hokej"/>
    <x v="11"/>
    <d v="2013-02-16T00:00:00"/>
    <n v="20"/>
    <x v="11"/>
    <n v="140"/>
  </r>
  <r>
    <n v="13"/>
    <x v="0"/>
    <x v="4"/>
    <s v="Hokej"/>
    <x v="12"/>
    <d v="2013-02-16T00:00:00"/>
    <n v="45"/>
    <x v="12"/>
    <n v="39285"/>
  </r>
  <r>
    <n v="14"/>
    <x v="0"/>
    <x v="5"/>
    <s v="Fotbal"/>
    <x v="13"/>
    <d v="2013-02-16T00:00:00"/>
    <n v="45"/>
    <x v="13"/>
    <n v="9990"/>
  </r>
  <r>
    <n v="15"/>
    <x v="0"/>
    <x v="6"/>
    <s v="Hokej"/>
    <x v="14"/>
    <d v="2013-02-17T00:00:00"/>
    <n v="45"/>
    <x v="14"/>
    <n v="16065"/>
  </r>
  <r>
    <n v="16"/>
    <x v="0"/>
    <x v="7"/>
    <s v="Horolezectví"/>
    <x v="15"/>
    <d v="2013-02-21T00:00:00"/>
    <n v="12"/>
    <x v="15"/>
    <n v="144"/>
  </r>
  <r>
    <n v="17"/>
    <x v="0"/>
    <x v="0"/>
    <s v="Hokej"/>
    <x v="16"/>
    <d v="2013-02-22T00:00:00"/>
    <n v="1"/>
    <x v="16"/>
    <n v="24"/>
  </r>
  <r>
    <n v="18"/>
    <x v="0"/>
    <x v="1"/>
    <s v="Kuželky"/>
    <x v="17"/>
    <d v="2013-02-22T00:00:00"/>
    <n v="145"/>
    <x v="17"/>
    <n v="9280"/>
  </r>
  <r>
    <n v="19"/>
    <x v="0"/>
    <x v="2"/>
    <s v="Kuželky"/>
    <x v="18"/>
    <d v="2013-02-26T00:00:00"/>
    <n v="10"/>
    <x v="18"/>
    <n v="1280"/>
  </r>
  <r>
    <n v="20"/>
    <x v="0"/>
    <x v="3"/>
    <s v="Golf"/>
    <x v="2"/>
    <d v="2013-03-03T00:00:00"/>
    <n v="20"/>
    <x v="19"/>
    <n v="20480"/>
  </r>
  <r>
    <n v="21"/>
    <x v="0"/>
    <x v="4"/>
    <s v="Kuželky"/>
    <x v="19"/>
    <d v="2013-03-04T00:00:00"/>
    <n v="30"/>
    <x v="20"/>
    <n v="16650"/>
  </r>
  <r>
    <n v="22"/>
    <x v="0"/>
    <x v="5"/>
    <s v="Golf"/>
    <x v="20"/>
    <d v="2013-03-05T00:00:00"/>
    <n v="12"/>
    <x v="21"/>
    <n v="7992"/>
  </r>
  <r>
    <n v="23"/>
    <x v="0"/>
    <x v="6"/>
    <s v="Horolezectví"/>
    <x v="21"/>
    <d v="2013-03-06T00:00:00"/>
    <n v="15"/>
    <x v="22"/>
    <n v="11655"/>
  </r>
  <r>
    <n v="24"/>
    <x v="0"/>
    <x v="7"/>
    <s v="Fotbal"/>
    <x v="22"/>
    <d v="2013-03-07T00:00:00"/>
    <n v="18"/>
    <x v="23"/>
    <n v="15984"/>
  </r>
  <r>
    <n v="25"/>
    <x v="0"/>
    <x v="0"/>
    <s v="Golf"/>
    <x v="23"/>
    <d v="2013-03-08T00:00:00"/>
    <n v="6"/>
    <x v="24"/>
    <n v="5994"/>
  </r>
  <r>
    <n v="26"/>
    <x v="0"/>
    <x v="1"/>
    <s v="Fotbal"/>
    <x v="24"/>
    <d v="2013-03-08T00:00:00"/>
    <n v="12"/>
    <x v="25"/>
    <n v="2400"/>
  </r>
  <r>
    <n v="27"/>
    <x v="0"/>
    <x v="2"/>
    <s v="Hokej"/>
    <x v="25"/>
    <d v="2013-03-09T00:00:00"/>
    <n v="49"/>
    <x v="26"/>
    <n v="14700"/>
  </r>
  <r>
    <n v="28"/>
    <x v="0"/>
    <x v="3"/>
    <s v="Hokej"/>
    <x v="26"/>
    <d v="2013-03-10T00:00:00"/>
    <n v="51"/>
    <x v="27"/>
    <n v="20400"/>
  </r>
  <r>
    <n v="29"/>
    <x v="0"/>
    <x v="4"/>
    <s v="Hokej"/>
    <x v="11"/>
    <d v="2013-03-10T00:00:00"/>
    <n v="14"/>
    <x v="13"/>
    <n v="3108"/>
  </r>
  <r>
    <n v="30"/>
    <x v="0"/>
    <x v="5"/>
    <s v="PinkPong"/>
    <x v="27"/>
    <d v="2013-03-10T00:00:00"/>
    <n v="87"/>
    <x v="28"/>
    <n v="9657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30">
  <r>
    <x v="0"/>
    <x v="0"/>
    <n v="1500"/>
  </r>
  <r>
    <x v="0"/>
    <x v="1"/>
    <n v="2000"/>
  </r>
  <r>
    <x v="0"/>
    <x v="2"/>
    <n v="4300"/>
  </r>
  <r>
    <x v="0"/>
    <x v="3"/>
    <n v="500"/>
  </r>
  <r>
    <x v="0"/>
    <x v="4"/>
    <n v="1800"/>
  </r>
  <r>
    <x v="0"/>
    <x v="5"/>
    <n v="25000"/>
  </r>
  <r>
    <x v="1"/>
    <x v="0"/>
    <n v="1400"/>
  </r>
  <r>
    <x v="1"/>
    <x v="1"/>
    <n v="2222"/>
  </r>
  <r>
    <x v="1"/>
    <x v="2"/>
    <n v="4000"/>
  </r>
  <r>
    <x v="1"/>
    <x v="3"/>
    <n v="400"/>
  </r>
  <r>
    <x v="1"/>
    <x v="4"/>
    <n v="1500"/>
  </r>
  <r>
    <x v="1"/>
    <x v="5"/>
    <n v="30000"/>
  </r>
  <r>
    <x v="2"/>
    <x v="0"/>
    <n v="1450"/>
  </r>
  <r>
    <x v="2"/>
    <x v="1"/>
    <n v="2300"/>
  </r>
  <r>
    <x v="2"/>
    <x v="2"/>
    <n v="2900"/>
  </r>
  <r>
    <x v="2"/>
    <x v="3"/>
    <n v="600"/>
  </r>
  <r>
    <x v="2"/>
    <x v="4"/>
    <n v="2000"/>
  </r>
  <r>
    <x v="2"/>
    <x v="5"/>
    <n v="22000"/>
  </r>
  <r>
    <x v="3"/>
    <x v="0"/>
    <n v="1300"/>
  </r>
  <r>
    <x v="3"/>
    <x v="1"/>
    <n v="1899"/>
  </r>
  <r>
    <x v="3"/>
    <x v="2"/>
    <n v="3500"/>
  </r>
  <r>
    <x v="3"/>
    <x v="3"/>
    <n v="550"/>
  </r>
  <r>
    <x v="3"/>
    <x v="4"/>
    <n v="1850"/>
  </r>
  <r>
    <x v="3"/>
    <x v="5"/>
    <n v="20500"/>
  </r>
  <r>
    <x v="4"/>
    <x v="0"/>
    <n v="1350"/>
  </r>
  <r>
    <x v="4"/>
    <x v="1"/>
    <n v="2000"/>
  </r>
  <r>
    <x v="4"/>
    <x v="2"/>
    <n v="4800"/>
  </r>
  <r>
    <x v="4"/>
    <x v="3"/>
    <n v="450"/>
  </r>
  <r>
    <x v="4"/>
    <x v="4"/>
    <n v="2000"/>
  </r>
  <r>
    <x v="4"/>
    <x v="5"/>
    <n v="4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pivotTable1.xml><?xml version="1.0" encoding="utf-8"?>
<pivotTableDefinition xmlns="http://schemas.openxmlformats.org/spreadsheetml/2006/main" name="Kontingenční tabulka 3" cacheId="1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M16:O76" firstHeaderRow="1" firstDataRow="2" firstDataCol="1"/>
  <pivotFields count="9">
    <pivotField showAll="0"/>
    <pivotField axis="axisCol" showAll="0" sortType="descending">
      <items count="2">
        <item x="0"/>
        <item t="default"/>
      </items>
    </pivotField>
    <pivotField axis="axisRow" showAll="0" sortType="ascending">
      <items count="9">
        <item x="5"/>
        <item x="6"/>
        <item x="3"/>
        <item x="0"/>
        <item x="2"/>
        <item x="7"/>
        <item x="1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showAll="0">
      <items count="29">
        <item x="23"/>
        <item x="4"/>
        <item x="11"/>
        <item x="24"/>
        <item x="0"/>
        <item x="1"/>
        <item x="3"/>
        <item x="25"/>
        <item x="8"/>
        <item x="13"/>
        <item x="7"/>
        <item x="17"/>
        <item x="15"/>
        <item x="19"/>
        <item x="5"/>
        <item x="27"/>
        <item x="18"/>
        <item x="2"/>
        <item x="10"/>
        <item x="6"/>
        <item x="20"/>
        <item x="14"/>
        <item x="22"/>
        <item x="9"/>
        <item x="16"/>
        <item x="21"/>
        <item x="12"/>
        <item x="26"/>
        <item t="default"/>
      </items>
    </pivotField>
    <pivotField numFmtId="14" showAll="0"/>
    <pivotField showAll="0"/>
    <pivotField dataField="1" showAll="0">
      <items count="30">
        <item x="11"/>
        <item x="15"/>
        <item x="5"/>
        <item x="16"/>
        <item x="17"/>
        <item x="2"/>
        <item x="1"/>
        <item x="28"/>
        <item x="3"/>
        <item x="0"/>
        <item x="18"/>
        <item x="6"/>
        <item x="10"/>
        <item x="25"/>
        <item x="13"/>
        <item x="7"/>
        <item x="26"/>
        <item x="14"/>
        <item x="8"/>
        <item x="27"/>
        <item x="4"/>
        <item x="20"/>
        <item x="21"/>
        <item x="22"/>
        <item x="12"/>
        <item x="23"/>
        <item x="9"/>
        <item x="24"/>
        <item x="19"/>
        <item t="default"/>
      </items>
    </pivotField>
    <pivotField numFmtId="3" showAll="0"/>
  </pivotFields>
  <rowFields count="2">
    <field x="4"/>
    <field x="2"/>
  </rowFields>
  <rowItems count="59">
    <i>
      <x/>
    </i>
    <i r="1">
      <x v="3"/>
    </i>
    <i>
      <x v="1"/>
    </i>
    <i r="1">
      <x v="7"/>
    </i>
    <i>
      <x v="2"/>
    </i>
    <i r="1">
      <x v="2"/>
    </i>
    <i r="1">
      <x v="7"/>
    </i>
    <i>
      <x v="3"/>
    </i>
    <i r="1">
      <x v="6"/>
    </i>
    <i>
      <x v="4"/>
    </i>
    <i r="1">
      <x v="3"/>
    </i>
    <i>
      <x v="5"/>
    </i>
    <i r="1">
      <x v="6"/>
    </i>
    <i>
      <x v="6"/>
    </i>
    <i r="1">
      <x v="2"/>
    </i>
    <i>
      <x v="7"/>
    </i>
    <i r="1">
      <x v="4"/>
    </i>
    <i>
      <x v="8"/>
    </i>
    <i r="1">
      <x v="3"/>
    </i>
    <i>
      <x v="9"/>
    </i>
    <i r="1">
      <x/>
    </i>
    <i>
      <x v="10"/>
    </i>
    <i r="1">
      <x v="5"/>
    </i>
    <i>
      <x v="11"/>
    </i>
    <i r="1">
      <x v="6"/>
    </i>
    <i>
      <x v="12"/>
    </i>
    <i r="1">
      <x v="5"/>
    </i>
    <i>
      <x v="13"/>
    </i>
    <i r="1">
      <x v="7"/>
    </i>
    <i>
      <x v="14"/>
    </i>
    <i r="1">
      <x/>
    </i>
    <i>
      <x v="15"/>
    </i>
    <i r="1">
      <x/>
    </i>
    <i>
      <x v="16"/>
    </i>
    <i r="1">
      <x v="4"/>
    </i>
    <i>
      <x v="17"/>
    </i>
    <i r="1">
      <x v="4"/>
    </i>
    <i r="1">
      <x v="2"/>
    </i>
    <i>
      <x v="18"/>
    </i>
    <i r="1">
      <x v="4"/>
    </i>
    <i>
      <x v="19"/>
    </i>
    <i r="1">
      <x v="1"/>
    </i>
    <i>
      <x v="20"/>
    </i>
    <i r="1">
      <x/>
    </i>
    <i>
      <x v="21"/>
    </i>
    <i r="1">
      <x v="1"/>
    </i>
    <i>
      <x v="22"/>
    </i>
    <i r="1">
      <x v="5"/>
    </i>
    <i>
      <x v="23"/>
    </i>
    <i r="1">
      <x v="6"/>
    </i>
    <i>
      <x v="24"/>
    </i>
    <i r="1">
      <x v="3"/>
    </i>
    <i>
      <x v="25"/>
    </i>
    <i r="1">
      <x v="1"/>
    </i>
    <i>
      <x v="26"/>
    </i>
    <i r="1">
      <x v="7"/>
    </i>
    <i>
      <x v="27"/>
    </i>
    <i r="1">
      <x v="2"/>
    </i>
    <i t="grand">
      <x/>
    </i>
  </rowItems>
  <colFields count="1">
    <field x="1"/>
  </colFields>
  <colItems count="2">
    <i>
      <x/>
    </i>
    <i t="grand">
      <x/>
    </i>
  </colItems>
  <dataFields count="1">
    <dataField name="Minimum z Cena" fld="7" subtotal="min" baseField="2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 9" cacheId="3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M4:P11" firstHeaderRow="0" firstDataRow="1" firstDataCol="1"/>
  <pivotFields count="10">
    <pivotField showAll="0"/>
    <pivotField showAll="0">
      <items count="9">
        <item x="5"/>
        <item x="6"/>
        <item x="3"/>
        <item x="0"/>
        <item x="2"/>
        <item x="7"/>
        <item x="1"/>
        <item x="4"/>
        <item t="default"/>
      </items>
    </pivotField>
    <pivotField axis="axisRow" showAll="0">
      <items count="7">
        <item h="1" x="3"/>
        <item h="1" x="1"/>
        <item h="1" x="0"/>
        <item x="4"/>
        <item h="1" x="5"/>
        <item h="1" x="2"/>
        <item t="default"/>
      </items>
    </pivotField>
    <pivotField axis="axisRow" showAll="0">
      <items count="29">
        <item x="23"/>
        <item x="4"/>
        <item x="11"/>
        <item x="24"/>
        <item x="0"/>
        <item x="1"/>
        <item x="3"/>
        <item x="25"/>
        <item x="8"/>
        <item x="13"/>
        <item x="7"/>
        <item x="17"/>
        <item x="15"/>
        <item x="19"/>
        <item x="5"/>
        <item x="27"/>
        <item x="18"/>
        <item x="2"/>
        <item x="10"/>
        <item x="6"/>
        <item x="20"/>
        <item x="14"/>
        <item x="22"/>
        <item x="9"/>
        <item x="16"/>
        <item x="21"/>
        <item x="12"/>
        <item x="26"/>
        <item t="default"/>
      </items>
    </pivotField>
    <pivotField numFmtId="14" showAll="0"/>
    <pivotField dataField="1" showAll="0"/>
    <pivotField dataField="1" showAll="0"/>
    <pivotField dataField="1" numFmtId="3" showAll="0"/>
    <pivotField dragToRow="0" dragToCol="0" dragToPage="0" showAll="0" defaultSubtotal="0"/>
    <pivotField dragToRow="0" dragToCol="0" dragToPage="0" showAll="0" defaultSubtotal="0"/>
  </pivotFields>
  <rowFields count="2">
    <field x="2"/>
    <field x="3"/>
  </rowFields>
  <rowItems count="7">
    <i>
      <x v="3"/>
    </i>
    <i r="1">
      <x v="8"/>
    </i>
    <i r="1">
      <x v="12"/>
    </i>
    <i r="1">
      <x v="18"/>
    </i>
    <i r="1">
      <x v="23"/>
    </i>
    <i r="1">
      <x v="2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učet z Ks" fld="5" baseField="0" baseItem="0"/>
    <dataField name="Součet z Cena" fld="6" baseField="0" baseItem="0"/>
    <dataField name="Součet z Prodej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ontingenční tabulka 10" cacheId="4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H5:K9" firstHeaderRow="1" firstDataRow="2" firstDataCol="1"/>
  <pivotFields count="3">
    <pivotField dataField="1" showAll="0"/>
    <pivotField axis="axisRow" showAll="0">
      <items count="3">
        <item x="1"/>
        <item x="0"/>
        <item t="default"/>
      </items>
    </pivotField>
    <pivotField axis="axisCol" showAll="0">
      <items count="3">
        <item x="0"/>
        <item x="1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Počet z Jmén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Kontingenční tabulka 7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compact="0" compactData="0" multipleFieldFilters="0">
  <location ref="G3:L7" firstHeaderRow="1" firstDataRow="2" firstDataCol="1"/>
  <pivotFields count="4">
    <pivotField compact="0" outline="0" showAll="0"/>
    <pivotField axis="axisRow" compact="0" outline="0" showAll="0">
      <items count="3">
        <item x="0"/>
        <item x="1"/>
        <item t="default"/>
      </items>
    </pivotField>
    <pivotField dataField="1" compact="0" outline="0" showAll="0">
      <items count="3">
        <item x="0"/>
        <item x="1"/>
        <item t="default"/>
      </items>
    </pivotField>
    <pivotField axis="axisCol" compact="0" outline="0" showAll="0">
      <items count="5">
        <item x="1"/>
        <item x="0"/>
        <item x="2"/>
        <item x="3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Počet z kuřák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Kontingenční tabulka 6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compact="0" compactData="0" multipleFieldFilters="0">
  <location ref="G24:K31" firstHeaderRow="0" firstDataRow="1" firstDataCol="2"/>
  <pivotFields count="4">
    <pivotField dataField="1" compact="0" outline="0" showAll="0"/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3">
        <item x="0"/>
        <item x="1"/>
        <item t="default"/>
      </items>
    </pivotField>
    <pivotField compact="0" outline="0" showAll="0" defaultSubtotal="0"/>
  </pivotFields>
  <rowFields count="2">
    <field x="1"/>
    <field x="2"/>
  </rowFields>
  <row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očet" fld="0" subtotal="count" baseField="1" baseItem="0"/>
    <dataField name="% celkem" fld="0" subtotal="count" showDataAs="percentOfTotal" baseField="1" baseItem="0" numFmtId="10"/>
    <dataField name="% z pohlaví" fld="0" subtotal="count" baseField="1" baseItem="1048828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Kontingenční tabulka 11" cacheId="5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M4:P11" firstHeaderRow="0" firstDataRow="1" firstDataCol="1"/>
  <pivotFields count="10">
    <pivotField showAll="0"/>
    <pivotField showAll="0">
      <items count="9">
        <item x="5"/>
        <item x="6"/>
        <item x="3"/>
        <item x="0"/>
        <item x="2"/>
        <item x="7"/>
        <item x="1"/>
        <item x="4"/>
        <item t="default"/>
      </items>
    </pivotField>
    <pivotField axis="axisRow" showAll="0">
      <items count="7">
        <item h="1" x="3"/>
        <item h="1" x="1"/>
        <item h="1" x="0"/>
        <item x="4"/>
        <item h="1" x="5"/>
        <item h="1" x="2"/>
        <item t="default"/>
      </items>
    </pivotField>
    <pivotField axis="axisRow" showAll="0">
      <items count="29">
        <item x="23"/>
        <item x="4"/>
        <item x="11"/>
        <item x="24"/>
        <item x="0"/>
        <item x="1"/>
        <item x="3"/>
        <item x="25"/>
        <item x="8"/>
        <item x="13"/>
        <item x="7"/>
        <item x="17"/>
        <item x="15"/>
        <item x="19"/>
        <item x="5"/>
        <item x="27"/>
        <item x="18"/>
        <item x="2"/>
        <item x="10"/>
        <item x="6"/>
        <item x="20"/>
        <item x="14"/>
        <item x="22"/>
        <item x="9"/>
        <item x="16"/>
        <item x="21"/>
        <item x="12"/>
        <item x="26"/>
        <item t="default"/>
      </items>
    </pivotField>
    <pivotField numFmtId="14" showAll="0"/>
    <pivotField showAll="0"/>
    <pivotField showAll="0"/>
    <pivotField dataField="1" numFmtId="3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2"/>
    <field x="3"/>
  </rowFields>
  <rowItems count="7">
    <i>
      <x v="3"/>
    </i>
    <i r="1">
      <x v="8"/>
    </i>
    <i r="1">
      <x v="12"/>
    </i>
    <i r="1">
      <x v="18"/>
    </i>
    <i r="1">
      <x v="23"/>
    </i>
    <i r="1">
      <x v="2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učet z Prodej" fld="7" baseField="0" baseItem="0"/>
    <dataField name="Součet z Nákup" fld="8" baseField="0" baseItem="0" numFmtId="3"/>
    <dataField name="Součet z Zisk" fld="9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Kontingenční tabulka 15" cacheId="7" applyNumberFormats="0" applyBorderFormats="0" applyFontFormats="0" applyPatternFormats="0" applyAlignmentFormats="0" applyWidthHeightFormats="1" dataCaption="Hodnoty" updatedVersion="4" minRefreshableVersion="3" showCalcMbrs="0" useAutoFormatting="1" itemPrintTitles="1" createdVersion="3" indent="0" outline="1" outlineData="1" multipleFieldFilters="0">
  <location ref="M4:P12" firstHeaderRow="1" firstDataRow="2" firstDataCol="1"/>
  <pivotFields count="9">
    <pivotField showAll="0"/>
    <pivotField showAll="0"/>
    <pivotField showAll="0"/>
    <pivotField showAll="0">
      <items count="7">
        <item x="3"/>
        <item x="1"/>
        <item x="0"/>
        <item x="4"/>
        <item x="5"/>
        <item x="2"/>
        <item t="default"/>
      </items>
    </pivotField>
    <pivotField showAll="0">
      <items count="22">
        <item x="19"/>
        <item x="4"/>
        <item x="11"/>
        <item x="20"/>
        <item x="0"/>
        <item x="1"/>
        <item x="3"/>
        <item x="8"/>
        <item x="13"/>
        <item x="7"/>
        <item x="17"/>
        <item x="15"/>
        <item x="18"/>
        <item x="5"/>
        <item x="2"/>
        <item x="10"/>
        <item x="6"/>
        <item x="14"/>
        <item x="9"/>
        <item x="16"/>
        <item x="12"/>
        <item t="default"/>
      </items>
    </pivotField>
    <pivotField axis="axisRow" numFmtId="14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numFmtId="3" showAll="0"/>
  </pivotFields>
  <rowFields count="1">
    <field x="5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učet z Cena" fld="7" baseField="0" baseItem="0"/>
    <dataField name="Součet z Ks" fld="6" baseField="0" baseItem="0"/>
    <dataField name="Součet z Prodej" fld="8" baseField="0" baseItem="0"/>
  </dataField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Kontingenční tabulka 12" cacheId="6" applyNumberFormats="0" applyBorderFormats="0" applyFontFormats="0" applyPatternFormats="0" applyAlignmentFormats="0" applyWidthHeightFormats="1" dataCaption="Hodnoty" updatedVersion="4" minRefreshableVersion="3" showCalcMbrs="0" useAutoFormatting="1" itemPrintTitles="1" createdVersion="3" indent="0" outline="1" outlineData="1" multipleFieldFilters="0">
  <location ref="M4:P44" firstHeaderRow="1" firstDataRow="2" firstDataCol="1"/>
  <pivotFields count="8">
    <pivotField axis="axisRow" showAll="0">
      <items count="3">
        <item x="1"/>
        <item x="0"/>
        <item t="default"/>
      </items>
    </pivotField>
    <pivotField showAll="0"/>
    <pivotField axis="axisRow" showAll="0">
      <items count="7">
        <item x="3"/>
        <item x="1"/>
        <item x="0"/>
        <item x="4"/>
        <item x="5"/>
        <item x="2"/>
        <item t="default"/>
      </items>
    </pivotField>
    <pivotField axis="axisRow" showAll="0">
      <items count="22">
        <item x="19"/>
        <item x="4"/>
        <item x="11"/>
        <item x="20"/>
        <item x="0"/>
        <item x="1"/>
        <item x="3"/>
        <item x="8"/>
        <item x="13"/>
        <item x="7"/>
        <item x="17"/>
        <item x="15"/>
        <item x="18"/>
        <item x="5"/>
        <item x="2"/>
        <item x="10"/>
        <item x="6"/>
        <item x="14"/>
        <item x="9"/>
        <item x="16"/>
        <item x="12"/>
        <item t="default"/>
      </items>
    </pivotField>
    <pivotField numFmtId="14" showAll="0"/>
    <pivotField dataField="1" showAll="0"/>
    <pivotField dataField="1" showAll="0"/>
    <pivotField dataField="1" numFmtId="3" showAll="0"/>
  </pivotFields>
  <rowFields count="3">
    <field x="0"/>
    <field x="2"/>
    <field x="3"/>
  </rowFields>
  <rowItems count="39">
    <i>
      <x/>
    </i>
    <i r="1">
      <x/>
    </i>
    <i r="2">
      <x v="8"/>
    </i>
    <i r="1">
      <x v="1"/>
    </i>
    <i r="2">
      <x v="14"/>
    </i>
    <i r="1">
      <x v="2"/>
    </i>
    <i r="2">
      <x v="2"/>
    </i>
    <i r="2">
      <x v="17"/>
    </i>
    <i r="2">
      <x v="19"/>
    </i>
    <i r="2">
      <x v="20"/>
    </i>
    <i r="1">
      <x v="3"/>
    </i>
    <i r="2">
      <x v="7"/>
    </i>
    <i r="2">
      <x v="11"/>
    </i>
    <i r="2">
      <x v="15"/>
    </i>
    <i r="2">
      <x v="18"/>
    </i>
    <i r="1">
      <x v="4"/>
    </i>
    <i r="2">
      <x v="10"/>
    </i>
    <i>
      <x v="1"/>
    </i>
    <i r="1">
      <x/>
    </i>
    <i r="2">
      <x v="3"/>
    </i>
    <i r="2">
      <x v="8"/>
    </i>
    <i r="2">
      <x v="9"/>
    </i>
    <i r="1">
      <x v="1"/>
    </i>
    <i r="2">
      <x/>
    </i>
    <i r="2">
      <x v="1"/>
    </i>
    <i r="2">
      <x v="5"/>
    </i>
    <i r="2">
      <x v="14"/>
    </i>
    <i r="1">
      <x v="2"/>
    </i>
    <i r="2">
      <x v="2"/>
    </i>
    <i r="2">
      <x v="4"/>
    </i>
    <i r="2">
      <x v="6"/>
    </i>
    <i r="1">
      <x v="3"/>
    </i>
    <i r="2">
      <x v="18"/>
    </i>
    <i r="1">
      <x v="4"/>
    </i>
    <i r="2">
      <x v="12"/>
    </i>
    <i r="1">
      <x v="5"/>
    </i>
    <i r="2">
      <x v="13"/>
    </i>
    <i r="2">
      <x v="1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učet z Ks" fld="5" baseField="0" baseItem="0"/>
    <dataField name="Součet z Cena" fld="6" baseField="0" baseItem="0"/>
    <dataField name="Součet z Prodej" fld="7" baseField="0" baseItem="0"/>
  </dataFields>
  <pivotTableStyleInfo name="PivotStyleLight16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H6:I18" firstHeaderRow="2" firstDataRow="2" firstDataCol="1" rowPageCount="1" colPageCount="1"/>
  <pivotFields count="5">
    <pivotField compact="0" outline="0" subtotalTop="0" showAll="0" includeNewItemsInFilter="1"/>
    <pivotField axis="axisRow" compact="0" outline="0" subtotalTop="0" showAll="0" includeNewItemsInFilter="1">
      <items count="11">
        <item x="7"/>
        <item x="9"/>
        <item x="6"/>
        <item x="4"/>
        <item x="0"/>
        <item x="5"/>
        <item x="8"/>
        <item x="2"/>
        <item x="1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axis="axisPage" compact="0" outline="0" subtotalTop="0" showAll="0" includeNewItemsInFilter="1">
      <items count="13">
        <item x="0"/>
        <item x="1"/>
        <item x="2"/>
        <item x="3"/>
        <item x="4"/>
        <item x="5"/>
        <item m="1" x="6"/>
        <item m="1" x="9"/>
        <item m="1" x="11"/>
        <item m="1" x="8"/>
        <item m="1" x="10"/>
        <item m="1" x="7"/>
        <item t="default"/>
      </items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pageFields count="1">
    <pageField fld="4" hier="-1"/>
  </pageFields>
  <dataFields count="1">
    <dataField name="Součet z cena" fld="3" baseField="0" baseItem="0"/>
  </dataField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Kontingenční tabulka 14" cacheId="2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H37:O49" firstHeaderRow="1" firstDataRow="2" firstDataCol="1"/>
  <pivotFields count="5">
    <pivotField axis="axisCol" compact="0" numFmtId="14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outline="0" subtotalTop="0" showAll="0" includeNewItemsInFilter="1">
      <items count="11">
        <item x="7"/>
        <item x="9"/>
        <item x="6"/>
        <item x="4"/>
        <item x="0"/>
        <item x="5"/>
        <item x="8"/>
        <item x="2"/>
        <item x="1"/>
        <item x="3"/>
        <item t="default"/>
      </items>
    </pivotField>
    <pivotField compact="0" outline="0" subtotalTop="0" showAll="0" includeNewItemsInFilter="1"/>
    <pivotField dataField="1" compact="0" numFmtId="3" outline="0" subtotalTop="0" showAll="0" includeNewItemsInFilter="1"/>
    <pivotField compact="0" outline="0" subtotalTop="0" showAll="0" includeNewItemsInFilter="1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0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učet z cena" fld="3" baseField="0" baseItem="0"/>
  </dataField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Kontingenční tabulka 8" cacheId="2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H22:O34" firstHeaderRow="1" firstDataRow="2" firstDataCol="1"/>
  <pivotFields count="5">
    <pivotField compact="0" numFmtId="14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outline="0" subtotalTop="0" showAll="0" includeNewItemsInFilter="1">
      <items count="11">
        <item x="7"/>
        <item x="9"/>
        <item x="6"/>
        <item x="4"/>
        <item x="0"/>
        <item x="5"/>
        <item x="8"/>
        <item x="2"/>
        <item x="1"/>
        <item x="3"/>
        <item t="default"/>
      </items>
    </pivotField>
    <pivotField axis="axisCol" compact="0" outline="0" subtotalTop="0" showAll="0" includeNewItemsInFilter="1">
      <items count="7">
        <item x="5"/>
        <item x="1"/>
        <item x="2"/>
        <item x="0"/>
        <item x="4"/>
        <item x="3"/>
        <item t="default"/>
      </items>
    </pivotField>
    <pivotField dataField="1" compact="0" numFmtId="3" outline="0" subtotalTop="0" showAll="0" includeNewItemsInFilter="1"/>
    <pivotField compact="0" outline="0" subtotalTop="0" showAll="0" includeNewItemsInFilter="1">
      <items count="7">
        <item x="0"/>
        <item x="1"/>
        <item x="2"/>
        <item x="3"/>
        <item x="4"/>
        <item x="5"/>
        <item t="default"/>
      </items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oučet z cena" fld="3" baseField="0" baseItem="0"/>
  </dataFields>
  <pivotTableStyleInfo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Kontingenční tabulka 18" cacheId="8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 chartFormat="1">
  <location ref="I4:N10" firstHeaderRow="1" firstDataRow="2" firstDataCol="2"/>
  <pivotFields count="5">
    <pivotField dataField="1" compact="0" outline="0" subtotalTop="0" showAll="0" includeNewItemsInFilter="1"/>
    <pivotField axis="axisRow" compact="0" outline="0" subtotalTop="0" showAll="0" includeNewItemsInFilter="1">
      <items count="3">
        <item x="1"/>
        <item h="1" x="0"/>
        <item t="default"/>
      </items>
    </pivotField>
    <pivotField axis="axisRow" compact="0" outline="0" subtotalTop="0" showAll="0" includeNewItemsInFilter="1">
      <items count="5">
        <item h="1" x="3"/>
        <item x="1"/>
        <item h="1" x="0"/>
        <item x="2"/>
        <item t="default"/>
      </items>
    </pivotField>
    <pivotField axis="axisCol" compact="0" outline="0" subtotalTop="0" showAll="0" includeNewItemsInFilter="1">
      <items count="4">
        <item x="2"/>
        <item x="0"/>
        <item x="1"/>
        <item t="default"/>
      </items>
    </pivotField>
    <pivotField compact="0" outline="0" subtotalTop="0" showAll="0" includeNewItemsInFilter="1"/>
  </pivotFields>
  <rowFields count="2">
    <field x="2"/>
    <field x="1"/>
  </rowFields>
  <rowItems count="5">
    <i>
      <x v="1"/>
      <x/>
    </i>
    <i t="default">
      <x v="1"/>
    </i>
    <i>
      <x v="3"/>
      <x/>
    </i>
    <i t="default">
      <x v="3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počet" fld="0" subtotal="count" baseField="0" baseItem="0"/>
  </dataFields>
  <chartFormats count="4">
    <chartFormat chart="0" format="0" series="1">
      <pivotArea type="data" outline="0" fieldPosition="0"/>
    </chartFormat>
    <chartFormat chart="0" format="1" series="1">
      <pivotArea type="data" outline="0" fieldPosition="0">
        <references count="1">
          <reference field="3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3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3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Kontingenční tabulka 4" cacheId="9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 chartFormat="2">
  <location ref="A2:K22" firstHeaderRow="1" firstDataRow="2" firstDataCol="1"/>
  <pivotFields count="3">
    <pivotField dataField="1" compact="0" outline="0" subtotalTop="0" showAll="0" includeNewItemsInFilter="1"/>
    <pivotField axis="axisRow" compact="0" outline="0" subtotalTop="0" showAll="0" includeNewItemsInFilter="1">
      <items count="20">
        <item h="1" x="1"/>
        <item x="9"/>
        <item x="8"/>
        <item x="7"/>
        <item x="6"/>
        <item x="5"/>
        <item x="15"/>
        <item x="17"/>
        <item x="18"/>
        <item x="2"/>
        <item x="3"/>
        <item x="0"/>
        <item x="4"/>
        <item x="10"/>
        <item x="11"/>
        <item x="12"/>
        <item x="14"/>
        <item x="13"/>
        <item x="16"/>
        <item t="default"/>
      </items>
    </pivotField>
    <pivotField axis="axisCol" compact="0" numFmtId="168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1"/>
  </rowFields>
  <rowItems count="1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učet z počet" fld="0" baseField="0" baseItem="0"/>
  </dataFields>
  <chartFormats count="1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Kontingenční tabulka 6" cacheId="1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G28:I35" firstHeaderRow="1" firstDataRow="2" firstDataCol="1"/>
  <pivotFields count="5">
    <pivotField axis="axisRow" showAll="0" sortType="ascending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7">
        <item h="1" x="3"/>
        <item h="1" x="5"/>
        <item h="1" x="4"/>
        <item x="2"/>
        <item h="1" x="1"/>
        <item h="1" x="0"/>
        <item t="default"/>
      </items>
    </pivotField>
    <pivotField dataField="1" showAll="0"/>
    <pivotField dragToRow="0" dragToCol="0" dragToPage="0" showAll="0" defaultSubtotal="0"/>
    <pivotField dragToRow="0" dragToCol="0" dragToPage="0" showAll="0" defaultSubtotal="0"/>
  </pivotFields>
  <rowFields count="1">
    <field x="0"/>
  </rowFields>
  <rowItems count="6">
    <i>
      <x v="2"/>
    </i>
    <i>
      <x v="3"/>
    </i>
    <i>
      <x v="1"/>
    </i>
    <i>
      <x/>
    </i>
    <i>
      <x v="4"/>
    </i>
    <i t="grand">
      <x/>
    </i>
  </rowItems>
  <colFields count="1">
    <field x="1"/>
  </colFields>
  <colItems count="2">
    <i>
      <x v="3"/>
    </i>
    <i t="grand">
      <x/>
    </i>
  </colItems>
  <dataFields count="1">
    <dataField name="Součet z cena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Kontingenční tabulka 5" cacheId="1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G16:I23" firstHeaderRow="1" firstDataRow="2" firstDataCol="1"/>
  <pivotFields count="5">
    <pivotField axis="axisRow" showAll="0" sortType="ascending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7">
        <item h="1" x="3"/>
        <item h="1" x="5"/>
        <item x="4"/>
        <item h="1" x="2"/>
        <item h="1" x="1"/>
        <item h="1" x="0"/>
        <item t="default"/>
      </items>
    </pivotField>
    <pivotField dataField="1" showAll="0"/>
    <pivotField dragToRow="0" dragToCol="0" dragToPage="0" showAll="0" defaultSubtotal="0"/>
    <pivotField dragToRow="0" dragToCol="0" dragToPage="0" showAll="0" defaultSubtotal="0"/>
  </pivotFields>
  <rowFields count="1">
    <field x="0"/>
  </rowFields>
  <rowItems count="6">
    <i>
      <x v="1"/>
    </i>
    <i>
      <x/>
    </i>
    <i>
      <x v="3"/>
    </i>
    <i>
      <x v="2"/>
    </i>
    <i>
      <x v="4"/>
    </i>
    <i t="grand">
      <x/>
    </i>
  </rowItems>
  <colFields count="1">
    <field x="1"/>
  </colFields>
  <colItems count="2">
    <i>
      <x v="2"/>
    </i>
    <i t="grand">
      <x/>
    </i>
  </colItems>
  <dataFields count="1">
    <dataField name="Minimum z cena" fld="2" subtotal="min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Kontingenční tabulka 1" cacheId="1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G39:I46" firstHeaderRow="1" firstDataRow="2" firstDataCol="1"/>
  <pivotFields count="5">
    <pivotField axis="axisRow" showAll="0" sortType="ascending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7">
        <item h="1" x="3"/>
        <item h="1" x="5"/>
        <item h="1" x="4"/>
        <item h="1" x="2"/>
        <item h="1" x="1"/>
        <item x="0"/>
        <item t="default"/>
      </items>
    </pivotField>
    <pivotField dataField="1" showAll="0"/>
    <pivotField dragToRow="0" dragToCol="0" dragToPage="0" showAll="0" defaultSubtotal="0"/>
    <pivotField dragToRow="0" dragToCol="0" dragToPage="0" showAll="0" defaultSubtotal="0"/>
  </pivotFields>
  <rowFields count="1">
    <field x="0"/>
  </rowFields>
  <rowItems count="6">
    <i>
      <x v="3"/>
    </i>
    <i>
      <x v="4"/>
    </i>
    <i>
      <x v="1"/>
    </i>
    <i>
      <x v="2"/>
    </i>
    <i>
      <x/>
    </i>
    <i t="grand">
      <x/>
    </i>
  </rowItems>
  <colFields count="1">
    <field x="1"/>
  </colFields>
  <colItems count="2">
    <i>
      <x v="5"/>
    </i>
    <i t="grand">
      <x/>
    </i>
  </colItems>
  <dataFields count="1">
    <dataField name="Součet z cena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Kontingenční tabulka 4" cacheId="1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G5:K13" firstHeaderRow="1" firstDataRow="3" firstDataCol="1"/>
  <pivotFields count="5">
    <pivotField axis="axisRow" showAll="0" sortType="ascending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 sortType="ascending">
      <items count="7">
        <item h="1" x="0"/>
        <item h="1" x="1"/>
        <item h="1" x="2"/>
        <item h="1" x="4"/>
        <item h="1" x="5"/>
        <item x="3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0" count="1" selected="0">
              <x v="0"/>
            </reference>
          </references>
        </pivotArea>
      </autoSortScope>
    </pivotField>
    <pivotField dataField="1" showAll="0"/>
    <pivotField dataField="1" dragToRow="0" dragToCol="0" dragToPage="0" showAll="0" defaultSubtotal="0"/>
    <pivotField dragToRow="0" dragToCol="0" dragToPage="0" showAll="0" defaultSubtotal="0"/>
  </pivotFields>
  <rowFields count="1">
    <field x="0"/>
  </rowFields>
  <rowItems count="6">
    <i>
      <x v="1"/>
    </i>
    <i>
      <x v="4"/>
    </i>
    <i>
      <x/>
    </i>
    <i>
      <x v="3"/>
    </i>
    <i>
      <x v="2"/>
    </i>
    <i t="grand">
      <x/>
    </i>
  </rowItems>
  <colFields count="2">
    <field x="1"/>
    <field x="-2"/>
  </colFields>
  <colItems count="4">
    <i>
      <x v="5"/>
      <x/>
    </i>
    <i r="1" i="1">
      <x v="1"/>
    </i>
    <i t="grand">
      <x/>
    </i>
    <i t="grand" i="1">
      <x/>
    </i>
  </colItems>
  <dataFields count="2">
    <dataField name="Minimum z cena" fld="2" subtotal="min" baseField="0" baseItem="0"/>
    <dataField name="Součet z Pole1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Kontingenční tabulka 7" cacheId="1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B38:D45" firstHeaderRow="1" firstDataRow="2" firstDataCol="1"/>
  <pivotFields count="5">
    <pivotField axis="axisRow" showAll="0" sortType="ascending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7">
        <item h="1" x="3"/>
        <item h="1" x="5"/>
        <item h="1" x="4"/>
        <item x="2"/>
        <item h="1" x="1"/>
        <item h="1" x="0"/>
        <item t="default"/>
      </items>
    </pivotField>
    <pivotField dataField="1" showAll="0"/>
    <pivotField dragToRow="0" dragToCol="0" dragToPage="0" showAll="0" defaultSubtotal="0"/>
    <pivotField dragToRow="0" dragToCol="0" dragToPage="0" showAll="0" defaultSubtotal="0"/>
  </pivotFields>
  <rowFields count="1">
    <field x="0"/>
  </rowFields>
  <rowItems count="6">
    <i>
      <x v="2"/>
    </i>
    <i>
      <x v="3"/>
    </i>
    <i>
      <x v="1"/>
    </i>
    <i>
      <x/>
    </i>
    <i>
      <x v="4"/>
    </i>
    <i t="grand">
      <x/>
    </i>
  </rowItems>
  <colFields count="1">
    <field x="1"/>
  </colFields>
  <colItems count="2">
    <i>
      <x v="3"/>
    </i>
    <i t="grand">
      <x/>
    </i>
  </colItems>
  <dataFields count="1">
    <dataField name="Součet z cena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ulka13" displayName="Tabulka13" ref="A4:B11" totalsRowShown="0">
  <autoFilter ref="A4:B11"/>
  <tableColumns count="2">
    <tableColumn id="1" name="hmotnost kg od" dataDxfId="1"/>
    <tableColumn id="2" name="cena Kč" dataDxfId="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abulka1" displayName="Tabulka1" ref="B5:D30" totalsRowShown="0">
  <autoFilter ref="B5:D30"/>
  <tableColumns count="3">
    <tableColumn id="1" name="Jméno"/>
    <tableColumn id="2" name="Pohlaví"/>
    <tableColumn id="3" name="Kuřá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office.lasakovi.com/" TargetMode="External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yuka-excelu.cz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entnitriky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://office.lasakovi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://office.lasakovi.com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hyperlink" Target="http://office.lasakovi.com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hyperlink" Target="http://office.lasakovi.com/" TargetMode="External"/><Relationship Id="rId1" Type="http://schemas.openxmlformats.org/officeDocument/2006/relationships/pivotTable" Target="../pivotTables/pivotTable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office.lasakovi.com/" TargetMode="External"/><Relationship Id="rId1" Type="http://schemas.openxmlformats.org/officeDocument/2006/relationships/pivotTable" Target="../pivotTables/pivotTable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office.lasakovi.com/" TargetMode="External"/><Relationship Id="rId1" Type="http://schemas.openxmlformats.org/officeDocument/2006/relationships/pivotTable" Target="../pivotTables/pivotTable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hyperlink" Target="http://office.lasakovi.com/" TargetMode="External"/><Relationship Id="rId1" Type="http://schemas.openxmlformats.org/officeDocument/2006/relationships/pivotTable" Target="../pivotTables/pivotTable8.xml"/><Relationship Id="rId4" Type="http://schemas.openxmlformats.org/officeDocument/2006/relationships/comments" Target="../comments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1.xml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4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2.xm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21.xml.rels><?xml version="1.0" encoding="UTF-8" standalone="yes"?>
<Relationships xmlns="http://schemas.openxmlformats.org/package/2006/relationships"><Relationship Id="rId117" Type="http://schemas.openxmlformats.org/officeDocument/2006/relationships/hyperlink" Target="http://cvt.upol.cz/serial/informatikon0904.pdf" TargetMode="External"/><Relationship Id="rId21" Type="http://schemas.openxmlformats.org/officeDocument/2006/relationships/hyperlink" Target="http://cvt.upol.cz/serial/mesicnik0906.pdf" TargetMode="External"/><Relationship Id="rId63" Type="http://schemas.openxmlformats.org/officeDocument/2006/relationships/hyperlink" Target="http://cvt.upol.cz/serial/mesicnik0910.pdf" TargetMode="External"/><Relationship Id="rId159" Type="http://schemas.openxmlformats.org/officeDocument/2006/relationships/hyperlink" Target="http://cvt.upol.cz/serial/informatikon0903.pdf" TargetMode="External"/><Relationship Id="rId170" Type="http://schemas.openxmlformats.org/officeDocument/2006/relationships/hyperlink" Target="http://cvt.upol.cz/serial/mesicnik1004.pdf" TargetMode="External"/><Relationship Id="rId226" Type="http://schemas.openxmlformats.org/officeDocument/2006/relationships/hyperlink" Target="http://cvt.upol.cz/serial/mesicnik1009.pdf" TargetMode="External"/><Relationship Id="rId268" Type="http://schemas.openxmlformats.org/officeDocument/2006/relationships/hyperlink" Target="http://cvt.upol.cz/serial/mesicnik1006.pdf" TargetMode="External"/><Relationship Id="rId32" Type="http://schemas.openxmlformats.org/officeDocument/2006/relationships/hyperlink" Target="http://cvt.upol.cz/serial/informatikon0902.pdf" TargetMode="External"/><Relationship Id="rId74" Type="http://schemas.openxmlformats.org/officeDocument/2006/relationships/hyperlink" Target="http://cvt.upol.cz/serial/informatikon0901.pdf" TargetMode="External"/><Relationship Id="rId128" Type="http://schemas.openxmlformats.org/officeDocument/2006/relationships/hyperlink" Target="http://cvt.upol.cz/serial/mesicnik0905.pdf" TargetMode="External"/><Relationship Id="rId5" Type="http://schemas.openxmlformats.org/officeDocument/2006/relationships/hyperlink" Target="http://cvt.upol.cz/serial/mesicnik0911.pdf" TargetMode="External"/><Relationship Id="rId181" Type="http://schemas.openxmlformats.org/officeDocument/2006/relationships/hyperlink" Target="http://cvt.upol.cz/serial/informatikon0901.pdf" TargetMode="External"/><Relationship Id="rId237" Type="http://schemas.openxmlformats.org/officeDocument/2006/relationships/hyperlink" Target="http://cvt.upol.cz/serial/informatikon1006.pdf" TargetMode="External"/><Relationship Id="rId279" Type="http://schemas.openxmlformats.org/officeDocument/2006/relationships/hyperlink" Target="http://cvt.upol.cz/serial/informatikon0903.pdf" TargetMode="External"/><Relationship Id="rId43" Type="http://schemas.openxmlformats.org/officeDocument/2006/relationships/hyperlink" Target="http://cvt.upol.cz/serial/informatikon1006.pdf" TargetMode="External"/><Relationship Id="rId139" Type="http://schemas.openxmlformats.org/officeDocument/2006/relationships/hyperlink" Target="http://cvt.upol.cz/serial/informatikon0903.pdf" TargetMode="External"/><Relationship Id="rId290" Type="http://schemas.openxmlformats.org/officeDocument/2006/relationships/hyperlink" Target="http://cvt.upol.cz/serial/mesicnik0906.pdf" TargetMode="External"/><Relationship Id="rId85" Type="http://schemas.openxmlformats.org/officeDocument/2006/relationships/hyperlink" Target="http://cvt.upol.cz/serial/informatikon0901.pdf" TargetMode="External"/><Relationship Id="rId150" Type="http://schemas.openxmlformats.org/officeDocument/2006/relationships/hyperlink" Target="http://cvt.upol.cz/serial/mesicnik0905.pdf" TargetMode="External"/><Relationship Id="rId192" Type="http://schemas.openxmlformats.org/officeDocument/2006/relationships/hyperlink" Target="http://cvt.upol.cz/serial/mesicnik1001.pdf" TargetMode="External"/><Relationship Id="rId206" Type="http://schemas.openxmlformats.org/officeDocument/2006/relationships/hyperlink" Target="http://cvt.upol.cz/serial/mesicnik1004.pdf" TargetMode="External"/><Relationship Id="rId248" Type="http://schemas.openxmlformats.org/officeDocument/2006/relationships/hyperlink" Target="http://cvt.upol.cz/serial/mesicnik0906.pdf" TargetMode="External"/><Relationship Id="rId12" Type="http://schemas.openxmlformats.org/officeDocument/2006/relationships/hyperlink" Target="http://cvt.upol.cz/serial/mesicnik0909.pdf" TargetMode="External"/><Relationship Id="rId33" Type="http://schemas.openxmlformats.org/officeDocument/2006/relationships/hyperlink" Target="http://cvt.upol.cz/serial/informatikon0901.pdf" TargetMode="External"/><Relationship Id="rId108" Type="http://schemas.openxmlformats.org/officeDocument/2006/relationships/hyperlink" Target="http://cvt.upol.cz/serial/mesicnik0910.pdf" TargetMode="External"/><Relationship Id="rId129" Type="http://schemas.openxmlformats.org/officeDocument/2006/relationships/hyperlink" Target="http://cvt.upol.cz/serial/mesicnik0911.pdf" TargetMode="External"/><Relationship Id="rId280" Type="http://schemas.openxmlformats.org/officeDocument/2006/relationships/hyperlink" Target="http://cvt.upol.cz/serial/informatikon1008.pdf" TargetMode="External"/><Relationship Id="rId54" Type="http://schemas.openxmlformats.org/officeDocument/2006/relationships/hyperlink" Target="http://cvt.upol.cz/serial/mesicnik1001.pdf" TargetMode="External"/><Relationship Id="rId75" Type="http://schemas.openxmlformats.org/officeDocument/2006/relationships/hyperlink" Target="http://cvt.upol.cz/serial/informatikon0902.pdf" TargetMode="External"/><Relationship Id="rId96" Type="http://schemas.openxmlformats.org/officeDocument/2006/relationships/hyperlink" Target="http://cvt.upol.cz/serial/informatikon1006.pdf" TargetMode="External"/><Relationship Id="rId140" Type="http://schemas.openxmlformats.org/officeDocument/2006/relationships/hyperlink" Target="http://cvt.upol.cz/serial/informatikon0901.pdf" TargetMode="External"/><Relationship Id="rId161" Type="http://schemas.openxmlformats.org/officeDocument/2006/relationships/hyperlink" Target="http://cvt.upol.cz/serial/mesicnik1006.pdf" TargetMode="External"/><Relationship Id="rId182" Type="http://schemas.openxmlformats.org/officeDocument/2006/relationships/hyperlink" Target="http://cvt.upol.cz/serial/mesicnik1006.pdf" TargetMode="External"/><Relationship Id="rId217" Type="http://schemas.openxmlformats.org/officeDocument/2006/relationships/hyperlink" Target="http://cvt.upol.cz/serial/informatikon1006.pdf" TargetMode="External"/><Relationship Id="rId6" Type="http://schemas.openxmlformats.org/officeDocument/2006/relationships/hyperlink" Target="http://cvt.upol.cz/serial/informatikon0901.pdf" TargetMode="External"/><Relationship Id="rId238" Type="http://schemas.openxmlformats.org/officeDocument/2006/relationships/hyperlink" Target="http://cvt.upol.cz/serial/informatikon1008.pdf" TargetMode="External"/><Relationship Id="rId259" Type="http://schemas.openxmlformats.org/officeDocument/2006/relationships/hyperlink" Target="http://cvt.upol.cz/serial/mesicnik1010.pdf" TargetMode="External"/><Relationship Id="rId23" Type="http://schemas.openxmlformats.org/officeDocument/2006/relationships/hyperlink" Target="http://cvt.upol.cz/serial/mesicnik0905.pdf" TargetMode="External"/><Relationship Id="rId119" Type="http://schemas.openxmlformats.org/officeDocument/2006/relationships/hyperlink" Target="http://cvt.upol.cz/serial/informatikon0903.pdf" TargetMode="External"/><Relationship Id="rId270" Type="http://schemas.openxmlformats.org/officeDocument/2006/relationships/hyperlink" Target="http://cvt.upol.cz/serial/mesicnik0905.pdf" TargetMode="External"/><Relationship Id="rId291" Type="http://schemas.openxmlformats.org/officeDocument/2006/relationships/hyperlink" Target="http://cvt.upol.cz/serial/mesicnik0912.pdf" TargetMode="External"/><Relationship Id="rId44" Type="http://schemas.openxmlformats.org/officeDocument/2006/relationships/hyperlink" Target="http://cvt.upol.cz/serial/mesicnik1001.pdf" TargetMode="External"/><Relationship Id="rId65" Type="http://schemas.openxmlformats.org/officeDocument/2006/relationships/hyperlink" Target="http://cvt.upol.cz/serial/" TargetMode="External"/><Relationship Id="rId86" Type="http://schemas.openxmlformats.org/officeDocument/2006/relationships/hyperlink" Target="http://cvt.upol.cz/serial/mesicnik1001.pdf" TargetMode="External"/><Relationship Id="rId130" Type="http://schemas.openxmlformats.org/officeDocument/2006/relationships/hyperlink" Target="http://cvt.upol.cz/serial/mesicnik0910.pdf" TargetMode="External"/><Relationship Id="rId151" Type="http://schemas.openxmlformats.org/officeDocument/2006/relationships/hyperlink" Target="http://cvt.upol.cz/serial/mesicnik0906.pdf" TargetMode="External"/><Relationship Id="rId172" Type="http://schemas.openxmlformats.org/officeDocument/2006/relationships/hyperlink" Target="http://cvt.upol.cz/serial/mesicnik1002.pdf" TargetMode="External"/><Relationship Id="rId193" Type="http://schemas.openxmlformats.org/officeDocument/2006/relationships/hyperlink" Target="http://cvt.upol.cz/serial/" TargetMode="External"/><Relationship Id="rId207" Type="http://schemas.openxmlformats.org/officeDocument/2006/relationships/hyperlink" Target="http://cvt.upol.cz/serial/mesicnik1010.pdf" TargetMode="External"/><Relationship Id="rId228" Type="http://schemas.openxmlformats.org/officeDocument/2006/relationships/hyperlink" Target="http://cvt.upol.cz/serial/mesicnik0909.pdf" TargetMode="External"/><Relationship Id="rId249" Type="http://schemas.openxmlformats.org/officeDocument/2006/relationships/hyperlink" Target="http://cvt.upol.cz/serial/mesicnik1006.pdf" TargetMode="External"/><Relationship Id="rId13" Type="http://schemas.openxmlformats.org/officeDocument/2006/relationships/hyperlink" Target="http://cvt.upol.cz/serial/" TargetMode="External"/><Relationship Id="rId109" Type="http://schemas.openxmlformats.org/officeDocument/2006/relationships/hyperlink" Target="http://cvt.upol.cz/serial/mesicnik0911.pdf" TargetMode="External"/><Relationship Id="rId260" Type="http://schemas.openxmlformats.org/officeDocument/2006/relationships/hyperlink" Target="http://cvt.upol.cz/serial/informatikon0901.pdf" TargetMode="External"/><Relationship Id="rId281" Type="http://schemas.openxmlformats.org/officeDocument/2006/relationships/hyperlink" Target="http://cvt.upol.cz/serial/mesicnik1010.pdf" TargetMode="External"/><Relationship Id="rId34" Type="http://schemas.openxmlformats.org/officeDocument/2006/relationships/hyperlink" Target="http://cvt.upol.cz/serial/mesicnik0909.pdf" TargetMode="External"/><Relationship Id="rId55" Type="http://schemas.openxmlformats.org/officeDocument/2006/relationships/hyperlink" Target="http://cvt.upol.cz/serial/mesicnik0909.pdf" TargetMode="External"/><Relationship Id="rId76" Type="http://schemas.openxmlformats.org/officeDocument/2006/relationships/hyperlink" Target="http://cvt.upol.cz/serial/mesicnik0905.pdf" TargetMode="External"/><Relationship Id="rId97" Type="http://schemas.openxmlformats.org/officeDocument/2006/relationships/hyperlink" Target="http://cvt.upol.cz/serial/informatikon0903.pdf" TargetMode="External"/><Relationship Id="rId120" Type="http://schemas.openxmlformats.org/officeDocument/2006/relationships/hyperlink" Target="http://cvt.upol.cz/serial/informatikon1006.pdf" TargetMode="External"/><Relationship Id="rId141" Type="http://schemas.openxmlformats.org/officeDocument/2006/relationships/hyperlink" Target="http://cvt.upol.cz/serial/mesicnik1006.pdf" TargetMode="External"/><Relationship Id="rId7" Type="http://schemas.openxmlformats.org/officeDocument/2006/relationships/hyperlink" Target="http://cvt.upol.cz/serial/mesicnik0910.pdf" TargetMode="External"/><Relationship Id="rId162" Type="http://schemas.openxmlformats.org/officeDocument/2006/relationships/hyperlink" Target="http://cvt.upol.cz/serial/mesicnik1005.pdf" TargetMode="External"/><Relationship Id="rId183" Type="http://schemas.openxmlformats.org/officeDocument/2006/relationships/hyperlink" Target="http://cvt.upol.cz/serial/informatikon0902.pdf" TargetMode="External"/><Relationship Id="rId218" Type="http://schemas.openxmlformats.org/officeDocument/2006/relationships/hyperlink" Target="http://cvt.upol.cz/serial/informatikon1009.pdf" TargetMode="External"/><Relationship Id="rId239" Type="http://schemas.openxmlformats.org/officeDocument/2006/relationships/hyperlink" Target="http://cvt.upol.cz/serial/mesicnik0911.pdf" TargetMode="External"/><Relationship Id="rId250" Type="http://schemas.openxmlformats.org/officeDocument/2006/relationships/hyperlink" Target="http://cvt.upol.cz/serial/mesicnik0909.pdf" TargetMode="External"/><Relationship Id="rId271" Type="http://schemas.openxmlformats.org/officeDocument/2006/relationships/hyperlink" Target="http://cvt.upol.cz/serial/informatikon0902.pdf" TargetMode="External"/><Relationship Id="rId292" Type="http://schemas.openxmlformats.org/officeDocument/2006/relationships/hyperlink" Target="http://cvt.upol.cz/serial/mesicnik1003.pdf" TargetMode="External"/><Relationship Id="rId24" Type="http://schemas.openxmlformats.org/officeDocument/2006/relationships/hyperlink" Target="http://cvt.upol.cz/serial/" TargetMode="External"/><Relationship Id="rId45" Type="http://schemas.openxmlformats.org/officeDocument/2006/relationships/hyperlink" Target="http://cvt.upol.cz/serial/informatikon0901.pdf" TargetMode="External"/><Relationship Id="rId66" Type="http://schemas.openxmlformats.org/officeDocument/2006/relationships/hyperlink" Target="http://cvt.upol.cz/serial/" TargetMode="External"/><Relationship Id="rId87" Type="http://schemas.openxmlformats.org/officeDocument/2006/relationships/hyperlink" Target="http://cvt.upol.cz/serial/mesicnik0912.pdf" TargetMode="External"/><Relationship Id="rId110" Type="http://schemas.openxmlformats.org/officeDocument/2006/relationships/hyperlink" Target="http://cvt.upol.cz/serial/mesicnik0912.pdf" TargetMode="External"/><Relationship Id="rId131" Type="http://schemas.openxmlformats.org/officeDocument/2006/relationships/hyperlink" Target="http://cvt.upol.cz/serial/mesicnik1003.pdf" TargetMode="External"/><Relationship Id="rId152" Type="http://schemas.openxmlformats.org/officeDocument/2006/relationships/hyperlink" Target="http://cvt.upol.cz/serial/mesicnik1003.pdf" TargetMode="External"/><Relationship Id="rId173" Type="http://schemas.openxmlformats.org/officeDocument/2006/relationships/hyperlink" Target="http://cvt.upol.cz/serial/" TargetMode="External"/><Relationship Id="rId194" Type="http://schemas.openxmlformats.org/officeDocument/2006/relationships/hyperlink" Target="http://cvt.upol.cz/serial/informatikon0905.pdf" TargetMode="External"/><Relationship Id="rId208" Type="http://schemas.openxmlformats.org/officeDocument/2006/relationships/hyperlink" Target="http://cvt.upol.cz/serial/informatikon1008.pdf" TargetMode="External"/><Relationship Id="rId229" Type="http://schemas.openxmlformats.org/officeDocument/2006/relationships/hyperlink" Target="http://cvt.upol.cz/serial/mesicnik1005.pdf" TargetMode="External"/><Relationship Id="rId240" Type="http://schemas.openxmlformats.org/officeDocument/2006/relationships/hyperlink" Target="http://cvt.upol.cz/serial/informatikon0901.pdf" TargetMode="External"/><Relationship Id="rId261" Type="http://schemas.openxmlformats.org/officeDocument/2006/relationships/hyperlink" Target="http://cvt.upol.cz/serial/informatikon1007.pdf" TargetMode="External"/><Relationship Id="rId14" Type="http://schemas.openxmlformats.org/officeDocument/2006/relationships/hyperlink" Target="http://cvt.upol.cz/serial/informatikon0905.pdf" TargetMode="External"/><Relationship Id="rId35" Type="http://schemas.openxmlformats.org/officeDocument/2006/relationships/hyperlink" Target="http://cvt.upol.cz/serial/" TargetMode="External"/><Relationship Id="rId56" Type="http://schemas.openxmlformats.org/officeDocument/2006/relationships/hyperlink" Target="http://cvt.upol.cz/serial/informatikon0903.pdf" TargetMode="External"/><Relationship Id="rId77" Type="http://schemas.openxmlformats.org/officeDocument/2006/relationships/hyperlink" Target="http://cvt.upol.cz/serial/mesicnik0906.pdf" TargetMode="External"/><Relationship Id="rId100" Type="http://schemas.openxmlformats.org/officeDocument/2006/relationships/hyperlink" Target="http://cvt.upol.cz/serial/informatikon0904.pdf" TargetMode="External"/><Relationship Id="rId282" Type="http://schemas.openxmlformats.org/officeDocument/2006/relationships/hyperlink" Target="http://cvt.upol.cz/serial/informatikon1007.pdf" TargetMode="External"/><Relationship Id="rId8" Type="http://schemas.openxmlformats.org/officeDocument/2006/relationships/hyperlink" Target="http://cvt.upol.cz/serial/mesicnik0912.pdf" TargetMode="External"/><Relationship Id="rId98" Type="http://schemas.openxmlformats.org/officeDocument/2006/relationships/hyperlink" Target="http://cvt.upol.cz/serial/informatikon0905.pdf" TargetMode="External"/><Relationship Id="rId121" Type="http://schemas.openxmlformats.org/officeDocument/2006/relationships/hyperlink" Target="http://cvt.upol.cz/serial/mesicnik0909.pdf" TargetMode="External"/><Relationship Id="rId142" Type="http://schemas.openxmlformats.org/officeDocument/2006/relationships/hyperlink" Target="http://cvt.upol.cz/serial/informatikon0902.pdf" TargetMode="External"/><Relationship Id="rId163" Type="http://schemas.openxmlformats.org/officeDocument/2006/relationships/hyperlink" Target="http://cvt.upol.cz/serial/informatikon0902.pdf" TargetMode="External"/><Relationship Id="rId184" Type="http://schemas.openxmlformats.org/officeDocument/2006/relationships/hyperlink" Target="http://cvt.upol.cz/serial/mesicnik0905.pdf" TargetMode="External"/><Relationship Id="rId219" Type="http://schemas.openxmlformats.org/officeDocument/2006/relationships/hyperlink" Target="http://cvt.upol.cz/serial/mesicnik1010.pdf" TargetMode="External"/><Relationship Id="rId230" Type="http://schemas.openxmlformats.org/officeDocument/2006/relationships/hyperlink" Target="http://cvt.upol.cz/serial/mesicnik0906.pdf" TargetMode="External"/><Relationship Id="rId251" Type="http://schemas.openxmlformats.org/officeDocument/2006/relationships/hyperlink" Target="http://cvt.upol.cz/serial/mesicnik0912.pdf" TargetMode="External"/><Relationship Id="rId25" Type="http://schemas.openxmlformats.org/officeDocument/2006/relationships/hyperlink" Target="http://cvt.upol.cz/serial/mesicnik0909.pdf" TargetMode="External"/><Relationship Id="rId46" Type="http://schemas.openxmlformats.org/officeDocument/2006/relationships/hyperlink" Target="http://cvt.upol.cz/serial/informatikon0902.pdf" TargetMode="External"/><Relationship Id="rId67" Type="http://schemas.openxmlformats.org/officeDocument/2006/relationships/hyperlink" Target="http://cvt.upol.cz/serial/" TargetMode="External"/><Relationship Id="rId272" Type="http://schemas.openxmlformats.org/officeDocument/2006/relationships/hyperlink" Target="http://cvt.upol.cz/serial/mesicnik0906.pdf" TargetMode="External"/><Relationship Id="rId293" Type="http://schemas.openxmlformats.org/officeDocument/2006/relationships/printerSettings" Target="../printerSettings/printerSettings9.bin"/><Relationship Id="rId88" Type="http://schemas.openxmlformats.org/officeDocument/2006/relationships/hyperlink" Target="http://cvt.upol.cz/serial/mesicnik0905.pdf" TargetMode="External"/><Relationship Id="rId111" Type="http://schemas.openxmlformats.org/officeDocument/2006/relationships/hyperlink" Target="http://cvt.upol.cz/serial/informatikon1007.pdf" TargetMode="External"/><Relationship Id="rId132" Type="http://schemas.openxmlformats.org/officeDocument/2006/relationships/hyperlink" Target="http://cvt.upol.cz/serial/mesicnik0912.pdf" TargetMode="External"/><Relationship Id="rId153" Type="http://schemas.openxmlformats.org/officeDocument/2006/relationships/hyperlink" Target="http://cvt.upol.cz/serial/" TargetMode="External"/><Relationship Id="rId174" Type="http://schemas.openxmlformats.org/officeDocument/2006/relationships/hyperlink" Target="http://cvt.upol.cz/serial/mesicnik1009.pdf" TargetMode="External"/><Relationship Id="rId195" Type="http://schemas.openxmlformats.org/officeDocument/2006/relationships/hyperlink" Target="http://cvt.upol.cz/serial/informatikon0904.pdf" TargetMode="External"/><Relationship Id="rId209" Type="http://schemas.openxmlformats.org/officeDocument/2006/relationships/hyperlink" Target="http://cvt.upol.cz/serial/mesicnik0909.pdf" TargetMode="External"/><Relationship Id="rId220" Type="http://schemas.openxmlformats.org/officeDocument/2006/relationships/hyperlink" Target="http://cvt.upol.cz/serial/mesicnik0911.pdf" TargetMode="External"/><Relationship Id="rId241" Type="http://schemas.openxmlformats.org/officeDocument/2006/relationships/hyperlink" Target="http://cvt.upol.cz/serial/informatikon0903.pdf" TargetMode="External"/><Relationship Id="rId15" Type="http://schemas.openxmlformats.org/officeDocument/2006/relationships/hyperlink" Target="http://cvt.upol.cz/serial/informatikon0903.pdf" TargetMode="External"/><Relationship Id="rId36" Type="http://schemas.openxmlformats.org/officeDocument/2006/relationships/hyperlink" Target="http://cvt.upol.cz/serial/mesicnik0905.pdf" TargetMode="External"/><Relationship Id="rId57" Type="http://schemas.openxmlformats.org/officeDocument/2006/relationships/hyperlink" Target="http://cvt.upol.cz/serial/informatikon0904.pdf" TargetMode="External"/><Relationship Id="rId262" Type="http://schemas.openxmlformats.org/officeDocument/2006/relationships/hyperlink" Target="http://cvt.upol.cz/serial/mesicnik1009.pdf" TargetMode="External"/><Relationship Id="rId283" Type="http://schemas.openxmlformats.org/officeDocument/2006/relationships/hyperlink" Target="http://cvt.upol.cz/serial/informatikon0902.pdf" TargetMode="External"/><Relationship Id="rId78" Type="http://schemas.openxmlformats.org/officeDocument/2006/relationships/hyperlink" Target="http://cvt.upol.cz/serial/" TargetMode="External"/><Relationship Id="rId99" Type="http://schemas.openxmlformats.org/officeDocument/2006/relationships/hyperlink" Target="http://cvt.upol.cz/serial/informatikon0901.pdf" TargetMode="External"/><Relationship Id="rId101" Type="http://schemas.openxmlformats.org/officeDocument/2006/relationships/hyperlink" Target="http://cvt.upol.cz/serial/mesicnik1002.pdf" TargetMode="External"/><Relationship Id="rId122" Type="http://schemas.openxmlformats.org/officeDocument/2006/relationships/hyperlink" Target="http://cvt.upol.cz/serial/informatikon0902.pdf" TargetMode="External"/><Relationship Id="rId143" Type="http://schemas.openxmlformats.org/officeDocument/2006/relationships/hyperlink" Target="http://cvt.upol.cz/serial/mesicnik0910.pdf" TargetMode="External"/><Relationship Id="rId164" Type="http://schemas.openxmlformats.org/officeDocument/2006/relationships/hyperlink" Target="http://cvt.upol.cz/serial/mesicnik0910.pdf" TargetMode="External"/><Relationship Id="rId185" Type="http://schemas.openxmlformats.org/officeDocument/2006/relationships/hyperlink" Target="http://cvt.upol.cz/serial/mesicnik0910.pdf" TargetMode="External"/><Relationship Id="rId9" Type="http://schemas.openxmlformats.org/officeDocument/2006/relationships/hyperlink" Target="http://cvt.upol.cz/serial/informatikon0902.pdf" TargetMode="External"/><Relationship Id="rId210" Type="http://schemas.openxmlformats.org/officeDocument/2006/relationships/hyperlink" Target="http://cvt.upol.cz/serial/mesicnik0910.pdf" TargetMode="External"/><Relationship Id="rId26" Type="http://schemas.openxmlformats.org/officeDocument/2006/relationships/hyperlink" Target="http://cvt.upol.cz/serial/mesicnik0906.pdf" TargetMode="External"/><Relationship Id="rId231" Type="http://schemas.openxmlformats.org/officeDocument/2006/relationships/hyperlink" Target="http://cvt.upol.cz/serial/mesicnik0910.pdf" TargetMode="External"/><Relationship Id="rId252" Type="http://schemas.openxmlformats.org/officeDocument/2006/relationships/hyperlink" Target="http://cvt.upol.cz/serial/mesicnik1004.pdf" TargetMode="External"/><Relationship Id="rId273" Type="http://schemas.openxmlformats.org/officeDocument/2006/relationships/hyperlink" Target="http://cvt.upol.cz/serial/" TargetMode="External"/><Relationship Id="rId47" Type="http://schemas.openxmlformats.org/officeDocument/2006/relationships/hyperlink" Target="http://cvt.upol.cz/serial/mesicnik0909.pdf" TargetMode="External"/><Relationship Id="rId68" Type="http://schemas.openxmlformats.org/officeDocument/2006/relationships/hyperlink" Target="http://cvt.upol.cz/serial/mesicnik0911.pdf" TargetMode="External"/><Relationship Id="rId89" Type="http://schemas.openxmlformats.org/officeDocument/2006/relationships/hyperlink" Target="http://cvt.upol.cz/serial/informatikon0902.pdf" TargetMode="External"/><Relationship Id="rId112" Type="http://schemas.openxmlformats.org/officeDocument/2006/relationships/hyperlink" Target="http://cvt.upol.cz/serial/informatikon1008.pdf" TargetMode="External"/><Relationship Id="rId133" Type="http://schemas.openxmlformats.org/officeDocument/2006/relationships/hyperlink" Target="http://cvt.upol.cz/serial/" TargetMode="External"/><Relationship Id="rId154" Type="http://schemas.openxmlformats.org/officeDocument/2006/relationships/hyperlink" Target="http://cvt.upol.cz/serial/informatikon1006.pdf" TargetMode="External"/><Relationship Id="rId175" Type="http://schemas.openxmlformats.org/officeDocument/2006/relationships/hyperlink" Target="http://cvt.upol.cz/serial/informatikon0905.pdf" TargetMode="External"/><Relationship Id="rId196" Type="http://schemas.openxmlformats.org/officeDocument/2006/relationships/hyperlink" Target="http://cvt.upol.cz/serial/informatikon1006.pdf" TargetMode="External"/><Relationship Id="rId200" Type="http://schemas.openxmlformats.org/officeDocument/2006/relationships/hyperlink" Target="http://cvt.upol.cz/serial/mesicnik1009.pdf" TargetMode="External"/><Relationship Id="rId16" Type="http://schemas.openxmlformats.org/officeDocument/2006/relationships/hyperlink" Target="http://cvt.upol.cz/serial/mesicnik0911.pdf" TargetMode="External"/><Relationship Id="rId221" Type="http://schemas.openxmlformats.org/officeDocument/2006/relationships/hyperlink" Target="http://cvt.upol.cz/serial/informatikon1007.pdf" TargetMode="External"/><Relationship Id="rId242" Type="http://schemas.openxmlformats.org/officeDocument/2006/relationships/hyperlink" Target="http://cvt.upol.cz/serial/informatikon1007.pdf" TargetMode="External"/><Relationship Id="rId263" Type="http://schemas.openxmlformats.org/officeDocument/2006/relationships/hyperlink" Target="http://cvt.upol.cz/serial/mesicnik1001.pdf" TargetMode="External"/><Relationship Id="rId284" Type="http://schemas.openxmlformats.org/officeDocument/2006/relationships/hyperlink" Target="http://cvt.upol.cz/serial/mesicnik1006.pdf" TargetMode="External"/><Relationship Id="rId37" Type="http://schemas.openxmlformats.org/officeDocument/2006/relationships/hyperlink" Target="http://cvt.upol.cz/serial/mesicnik0906.pdf" TargetMode="External"/><Relationship Id="rId58" Type="http://schemas.openxmlformats.org/officeDocument/2006/relationships/hyperlink" Target="http://cvt.upol.cz/serial/mesicnik0912.pdf" TargetMode="External"/><Relationship Id="rId79" Type="http://schemas.openxmlformats.org/officeDocument/2006/relationships/hyperlink" Target="http://cvt.upol.cz/serial/mesicnik1003.pdf" TargetMode="External"/><Relationship Id="rId102" Type="http://schemas.openxmlformats.org/officeDocument/2006/relationships/hyperlink" Target="http://cvt.upol.cz/serial/informatikon0902.pdf" TargetMode="External"/><Relationship Id="rId123" Type="http://schemas.openxmlformats.org/officeDocument/2006/relationships/hyperlink" Target="http://cvt.upol.cz/serial/informatikon1007.pdf" TargetMode="External"/><Relationship Id="rId144" Type="http://schemas.openxmlformats.org/officeDocument/2006/relationships/hyperlink" Target="http://cvt.upol.cz/serial/mesicnik0909.pdf" TargetMode="External"/><Relationship Id="rId90" Type="http://schemas.openxmlformats.org/officeDocument/2006/relationships/hyperlink" Target="http://cvt.upol.cz/serial/mesicnik0911.pdf" TargetMode="External"/><Relationship Id="rId165" Type="http://schemas.openxmlformats.org/officeDocument/2006/relationships/hyperlink" Target="http://cvt.upol.cz/serial/mesicnik0905.pdf" TargetMode="External"/><Relationship Id="rId186" Type="http://schemas.openxmlformats.org/officeDocument/2006/relationships/hyperlink" Target="http://cvt.upol.cz/serial/mesicnik1005.pdf" TargetMode="External"/><Relationship Id="rId211" Type="http://schemas.openxmlformats.org/officeDocument/2006/relationships/hyperlink" Target="http://cvt.upol.cz/serial/mesicnik0906.pdf" TargetMode="External"/><Relationship Id="rId232" Type="http://schemas.openxmlformats.org/officeDocument/2006/relationships/hyperlink" Target="http://cvt.upol.cz/serial/mesicnik1003.pdf" TargetMode="External"/><Relationship Id="rId253" Type="http://schemas.openxmlformats.org/officeDocument/2006/relationships/hyperlink" Target="http://cvt.upol.cz/serial/" TargetMode="External"/><Relationship Id="rId274" Type="http://schemas.openxmlformats.org/officeDocument/2006/relationships/hyperlink" Target="http://cvt.upol.cz/serial/informatikon0905.pdf" TargetMode="External"/><Relationship Id="rId27" Type="http://schemas.openxmlformats.org/officeDocument/2006/relationships/hyperlink" Target="http://cvt.upol.cz/serial/mesicnik0905.pdf" TargetMode="External"/><Relationship Id="rId48" Type="http://schemas.openxmlformats.org/officeDocument/2006/relationships/hyperlink" Target="http://cvt.upol.cz/serial/mesicnik0912.pdf" TargetMode="External"/><Relationship Id="rId69" Type="http://schemas.openxmlformats.org/officeDocument/2006/relationships/hyperlink" Target="http://cvt.upol.cz/serial/informatikon0905.pdf" TargetMode="External"/><Relationship Id="rId113" Type="http://schemas.openxmlformats.org/officeDocument/2006/relationships/hyperlink" Target="http://cvt.upol.cz/serial/" TargetMode="External"/><Relationship Id="rId134" Type="http://schemas.openxmlformats.org/officeDocument/2006/relationships/hyperlink" Target="http://cvt.upol.cz/serial/informatikon1008.pdf" TargetMode="External"/><Relationship Id="rId80" Type="http://schemas.openxmlformats.org/officeDocument/2006/relationships/hyperlink" Target="http://cvt.upol.cz/serial/informatikon1006.pdf" TargetMode="External"/><Relationship Id="rId155" Type="http://schemas.openxmlformats.org/officeDocument/2006/relationships/hyperlink" Target="http://cvt.upol.cz/serial/informatikon0905.pdf" TargetMode="External"/><Relationship Id="rId176" Type="http://schemas.openxmlformats.org/officeDocument/2006/relationships/hyperlink" Target="http://cvt.upol.cz/serial/informatikon1006.pdf" TargetMode="External"/><Relationship Id="rId197" Type="http://schemas.openxmlformats.org/officeDocument/2006/relationships/hyperlink" Target="http://cvt.upol.cz/serial/informatikon0901.pdf" TargetMode="External"/><Relationship Id="rId201" Type="http://schemas.openxmlformats.org/officeDocument/2006/relationships/hyperlink" Target="http://cvt.upol.cz/serial/mesicnik0911.pdf" TargetMode="External"/><Relationship Id="rId222" Type="http://schemas.openxmlformats.org/officeDocument/2006/relationships/hyperlink" Target="http://cvt.upol.cz/serial/mesicnik1006.pdf" TargetMode="External"/><Relationship Id="rId243" Type="http://schemas.openxmlformats.org/officeDocument/2006/relationships/hyperlink" Target="http://cvt.upol.cz/serial/informatikon0902.pdf" TargetMode="External"/><Relationship Id="rId264" Type="http://schemas.openxmlformats.org/officeDocument/2006/relationships/hyperlink" Target="http://cvt.upol.cz/serial/mesicnik1002.pdf" TargetMode="External"/><Relationship Id="rId285" Type="http://schemas.openxmlformats.org/officeDocument/2006/relationships/hyperlink" Target="http://cvt.upol.cz/serial/mesicnik1009.pdf" TargetMode="External"/><Relationship Id="rId17" Type="http://schemas.openxmlformats.org/officeDocument/2006/relationships/hyperlink" Target="http://cvt.upol.cz/serial/informatikon0904.pdf" TargetMode="External"/><Relationship Id="rId38" Type="http://schemas.openxmlformats.org/officeDocument/2006/relationships/hyperlink" Target="http://cvt.upol.cz/serial/mesicnik1003.pdf" TargetMode="External"/><Relationship Id="rId59" Type="http://schemas.openxmlformats.org/officeDocument/2006/relationships/hyperlink" Target="http://cvt.upol.cz/serial/informatikon0901.pdf" TargetMode="External"/><Relationship Id="rId103" Type="http://schemas.openxmlformats.org/officeDocument/2006/relationships/hyperlink" Target="http://cvt.upol.cz/serial/mesicnik1003.pdf" TargetMode="External"/><Relationship Id="rId124" Type="http://schemas.openxmlformats.org/officeDocument/2006/relationships/hyperlink" Target="http://cvt.upol.cz/serial/mesicnik1002.pdf" TargetMode="External"/><Relationship Id="rId70" Type="http://schemas.openxmlformats.org/officeDocument/2006/relationships/hyperlink" Target="http://cvt.upol.cz/serial/informatikon0904.pdf" TargetMode="External"/><Relationship Id="rId91" Type="http://schemas.openxmlformats.org/officeDocument/2006/relationships/hyperlink" Target="http://cvt.upol.cz/serial/mesicnik0909.pdf" TargetMode="External"/><Relationship Id="rId145" Type="http://schemas.openxmlformats.org/officeDocument/2006/relationships/hyperlink" Target="http://cvt.upol.cz/serial/mesicnik1001.pdf" TargetMode="External"/><Relationship Id="rId166" Type="http://schemas.openxmlformats.org/officeDocument/2006/relationships/hyperlink" Target="http://cvt.upol.cz/serial/mesicnik0906.pdf" TargetMode="External"/><Relationship Id="rId187" Type="http://schemas.openxmlformats.org/officeDocument/2006/relationships/hyperlink" Target="http://cvt.upol.cz/serial/mesicnik0911.pdf" TargetMode="External"/><Relationship Id="rId1" Type="http://schemas.openxmlformats.org/officeDocument/2006/relationships/hyperlink" Target="http://cvt.upol.cz/serial/" TargetMode="External"/><Relationship Id="rId212" Type="http://schemas.openxmlformats.org/officeDocument/2006/relationships/hyperlink" Target="http://cvt.upol.cz/serial/mesicnik0912.pdf" TargetMode="External"/><Relationship Id="rId233" Type="http://schemas.openxmlformats.org/officeDocument/2006/relationships/hyperlink" Target="http://cvt.upol.cz/serial/" TargetMode="External"/><Relationship Id="rId254" Type="http://schemas.openxmlformats.org/officeDocument/2006/relationships/hyperlink" Target="http://cvt.upol.cz/serial/informatikon0905.pdf" TargetMode="External"/><Relationship Id="rId28" Type="http://schemas.openxmlformats.org/officeDocument/2006/relationships/hyperlink" Target="http://cvt.upol.cz/serial/mesicnik0910.pdf" TargetMode="External"/><Relationship Id="rId49" Type="http://schemas.openxmlformats.org/officeDocument/2006/relationships/hyperlink" Target="http://cvt.upol.cz/serial/mesicnik0905.pdf" TargetMode="External"/><Relationship Id="rId114" Type="http://schemas.openxmlformats.org/officeDocument/2006/relationships/hyperlink" Target="http://cvt.upol.cz/serial/mesicnik1006.pdf" TargetMode="External"/><Relationship Id="rId275" Type="http://schemas.openxmlformats.org/officeDocument/2006/relationships/hyperlink" Target="http://cvt.upol.cz/serial/informatikon0904.pdf" TargetMode="External"/><Relationship Id="rId60" Type="http://schemas.openxmlformats.org/officeDocument/2006/relationships/hyperlink" Target="http://cvt.upol.cz/serial/informatikon0902.pdf" TargetMode="External"/><Relationship Id="rId81" Type="http://schemas.openxmlformats.org/officeDocument/2006/relationships/hyperlink" Target="http://cvt.upol.cz/serial/informatikon0905.pdf" TargetMode="External"/><Relationship Id="rId135" Type="http://schemas.openxmlformats.org/officeDocument/2006/relationships/hyperlink" Target="http://cvt.upol.cz/serial/informatikon1007.pdf" TargetMode="External"/><Relationship Id="rId156" Type="http://schemas.openxmlformats.org/officeDocument/2006/relationships/hyperlink" Target="http://cvt.upol.cz/serial/informatikon1008.pdf" TargetMode="External"/><Relationship Id="rId177" Type="http://schemas.openxmlformats.org/officeDocument/2006/relationships/hyperlink" Target="http://cvt.upol.cz/serial/informatikon0904.pdf" TargetMode="External"/><Relationship Id="rId198" Type="http://schemas.openxmlformats.org/officeDocument/2006/relationships/hyperlink" Target="http://cvt.upol.cz/serial/informatikon0903.pdf" TargetMode="External"/><Relationship Id="rId202" Type="http://schemas.openxmlformats.org/officeDocument/2006/relationships/hyperlink" Target="http://cvt.upol.cz/serial/informatikon0902.pdf" TargetMode="External"/><Relationship Id="rId223" Type="http://schemas.openxmlformats.org/officeDocument/2006/relationships/hyperlink" Target="http://cvt.upol.cz/serial/informatikon1008.pdf" TargetMode="External"/><Relationship Id="rId244" Type="http://schemas.openxmlformats.org/officeDocument/2006/relationships/hyperlink" Target="http://cvt.upol.cz/serial/mesicnik1001.pdf" TargetMode="External"/><Relationship Id="rId18" Type="http://schemas.openxmlformats.org/officeDocument/2006/relationships/hyperlink" Target="http://cvt.upol.cz/serial/mesicnik0909.pdf" TargetMode="External"/><Relationship Id="rId39" Type="http://schemas.openxmlformats.org/officeDocument/2006/relationships/hyperlink" Target="http://cvt.upol.cz/serial/informatikon0905.pdf" TargetMode="External"/><Relationship Id="rId265" Type="http://schemas.openxmlformats.org/officeDocument/2006/relationships/hyperlink" Target="http://cvt.upol.cz/serial/informatikon1008.pdf" TargetMode="External"/><Relationship Id="rId286" Type="http://schemas.openxmlformats.org/officeDocument/2006/relationships/hyperlink" Target="http://cvt.upol.cz/serial/mesicnik1002.pdf" TargetMode="External"/><Relationship Id="rId50" Type="http://schemas.openxmlformats.org/officeDocument/2006/relationships/hyperlink" Target="http://cvt.upol.cz/serial/mesicnik0906.pdf" TargetMode="External"/><Relationship Id="rId104" Type="http://schemas.openxmlformats.org/officeDocument/2006/relationships/hyperlink" Target="http://cvt.upol.cz/serial/mesicnik0909.pdf" TargetMode="External"/><Relationship Id="rId125" Type="http://schemas.openxmlformats.org/officeDocument/2006/relationships/hyperlink" Target="http://cvt.upol.cz/serial/mesicnik1005.pdf" TargetMode="External"/><Relationship Id="rId146" Type="http://schemas.openxmlformats.org/officeDocument/2006/relationships/hyperlink" Target="http://cvt.upol.cz/serial/mesicnik1005.pdf" TargetMode="External"/><Relationship Id="rId167" Type="http://schemas.openxmlformats.org/officeDocument/2006/relationships/hyperlink" Target="http://cvt.upol.cz/serial/mesicnik0909.pdf" TargetMode="External"/><Relationship Id="rId188" Type="http://schemas.openxmlformats.org/officeDocument/2006/relationships/hyperlink" Target="http://cvt.upol.cz/serial/mesicnik0906.pdf" TargetMode="External"/><Relationship Id="rId71" Type="http://schemas.openxmlformats.org/officeDocument/2006/relationships/hyperlink" Target="http://cvt.upol.cz/serial/mesicnik0910.pdf" TargetMode="External"/><Relationship Id="rId92" Type="http://schemas.openxmlformats.org/officeDocument/2006/relationships/hyperlink" Target="http://cvt.upol.cz/serial/mesicnik0906.pdf" TargetMode="External"/><Relationship Id="rId213" Type="http://schemas.openxmlformats.org/officeDocument/2006/relationships/hyperlink" Target="http://cvt.upol.cz/serial/" TargetMode="External"/><Relationship Id="rId234" Type="http://schemas.openxmlformats.org/officeDocument/2006/relationships/hyperlink" Target="http://cvt.upol.cz/serial/informatikon0904.pdf" TargetMode="External"/><Relationship Id="rId2" Type="http://schemas.openxmlformats.org/officeDocument/2006/relationships/hyperlink" Target="http://cvt.upol.cz/serial/informatikon0905.pdf" TargetMode="External"/><Relationship Id="rId29" Type="http://schemas.openxmlformats.org/officeDocument/2006/relationships/hyperlink" Target="http://cvt.upol.cz/serial/informatikon0905.pdf" TargetMode="External"/><Relationship Id="rId255" Type="http://schemas.openxmlformats.org/officeDocument/2006/relationships/hyperlink" Target="http://cvt.upol.cz/serial/informatikon1009.pdf" TargetMode="External"/><Relationship Id="rId276" Type="http://schemas.openxmlformats.org/officeDocument/2006/relationships/hyperlink" Target="http://cvt.upol.cz/serial/informatikon1006.pdf" TargetMode="External"/><Relationship Id="rId40" Type="http://schemas.openxmlformats.org/officeDocument/2006/relationships/hyperlink" Target="http://cvt.upol.cz/serial/mesicnik1002.pdf" TargetMode="External"/><Relationship Id="rId115" Type="http://schemas.openxmlformats.org/officeDocument/2006/relationships/hyperlink" Target="http://cvt.upol.cz/serial/informatikon0905.pdf" TargetMode="External"/><Relationship Id="rId136" Type="http://schemas.openxmlformats.org/officeDocument/2006/relationships/hyperlink" Target="http://cvt.upol.cz/serial/informatikon1006.pdf" TargetMode="External"/><Relationship Id="rId157" Type="http://schemas.openxmlformats.org/officeDocument/2006/relationships/hyperlink" Target="http://cvt.upol.cz/serial/informatikon0904.pdf" TargetMode="External"/><Relationship Id="rId178" Type="http://schemas.openxmlformats.org/officeDocument/2006/relationships/hyperlink" Target="http://cvt.upol.cz/serial/informatikon1008.pdf" TargetMode="External"/><Relationship Id="rId61" Type="http://schemas.openxmlformats.org/officeDocument/2006/relationships/hyperlink" Target="http://cvt.upol.cz/serial/mesicnik0911.pdf" TargetMode="External"/><Relationship Id="rId82" Type="http://schemas.openxmlformats.org/officeDocument/2006/relationships/hyperlink" Target="http://cvt.upol.cz/serial/mesicnik1002.pdf" TargetMode="External"/><Relationship Id="rId199" Type="http://schemas.openxmlformats.org/officeDocument/2006/relationships/hyperlink" Target="http://cvt.upol.cz/serial/mesicnik1006.pdf" TargetMode="External"/><Relationship Id="rId203" Type="http://schemas.openxmlformats.org/officeDocument/2006/relationships/hyperlink" Target="http://cvt.upol.cz/serial/mesicnik1005.pdf" TargetMode="External"/><Relationship Id="rId19" Type="http://schemas.openxmlformats.org/officeDocument/2006/relationships/hyperlink" Target="http://cvt.upol.cz/serial/informatikon0901.pdf" TargetMode="External"/><Relationship Id="rId224" Type="http://schemas.openxmlformats.org/officeDocument/2006/relationships/hyperlink" Target="http://cvt.upol.cz/serial/informatikon0901.pdf" TargetMode="External"/><Relationship Id="rId245" Type="http://schemas.openxmlformats.org/officeDocument/2006/relationships/hyperlink" Target="http://cvt.upol.cz/serial/mesicnik1009.pdf" TargetMode="External"/><Relationship Id="rId266" Type="http://schemas.openxmlformats.org/officeDocument/2006/relationships/hyperlink" Target="http://cvt.upol.cz/serial/mesicnik0909.pdf" TargetMode="External"/><Relationship Id="rId287" Type="http://schemas.openxmlformats.org/officeDocument/2006/relationships/hyperlink" Target="http://cvt.upol.cz/serial/mesicnik0905.pdf" TargetMode="External"/><Relationship Id="rId30" Type="http://schemas.openxmlformats.org/officeDocument/2006/relationships/hyperlink" Target="http://cvt.upol.cz/serial/informatikon0904.pdf" TargetMode="External"/><Relationship Id="rId105" Type="http://schemas.openxmlformats.org/officeDocument/2006/relationships/hyperlink" Target="http://cvt.upol.cz/serial/mesicnik0905.pdf" TargetMode="External"/><Relationship Id="rId126" Type="http://schemas.openxmlformats.org/officeDocument/2006/relationships/hyperlink" Target="http://cvt.upol.cz/serial/mesicnik1004.pdf" TargetMode="External"/><Relationship Id="rId147" Type="http://schemas.openxmlformats.org/officeDocument/2006/relationships/hyperlink" Target="http://cvt.upol.cz/serial/mesicnik1002.pdf" TargetMode="External"/><Relationship Id="rId168" Type="http://schemas.openxmlformats.org/officeDocument/2006/relationships/hyperlink" Target="http://cvt.upol.cz/serial/mesicnik1003.pdf" TargetMode="External"/><Relationship Id="rId51" Type="http://schemas.openxmlformats.org/officeDocument/2006/relationships/hyperlink" Target="http://cvt.upol.cz/serial/mesicnik0911.pdf" TargetMode="External"/><Relationship Id="rId72" Type="http://schemas.openxmlformats.org/officeDocument/2006/relationships/hyperlink" Target="http://cvt.upol.cz/serial/mesicnik0909.pdf" TargetMode="External"/><Relationship Id="rId93" Type="http://schemas.openxmlformats.org/officeDocument/2006/relationships/hyperlink" Target="http://cvt.upol.cz/serial/mesicnik0910.pdf" TargetMode="External"/><Relationship Id="rId189" Type="http://schemas.openxmlformats.org/officeDocument/2006/relationships/hyperlink" Target="http://cvt.upol.cz/serial/mesicnik0909.pdf" TargetMode="External"/><Relationship Id="rId3" Type="http://schemas.openxmlformats.org/officeDocument/2006/relationships/hyperlink" Target="http://cvt.upol.cz/serial/informatikon0903.pdf" TargetMode="External"/><Relationship Id="rId214" Type="http://schemas.openxmlformats.org/officeDocument/2006/relationships/hyperlink" Target="http://cvt.upol.cz/serial/informatikon0905.pdf" TargetMode="External"/><Relationship Id="rId235" Type="http://schemas.openxmlformats.org/officeDocument/2006/relationships/hyperlink" Target="http://cvt.upol.cz/serial/informatikon0905.pdf" TargetMode="External"/><Relationship Id="rId256" Type="http://schemas.openxmlformats.org/officeDocument/2006/relationships/hyperlink" Target="http://cvt.upol.cz/serial/informatikon0903.pdf" TargetMode="External"/><Relationship Id="rId277" Type="http://schemas.openxmlformats.org/officeDocument/2006/relationships/hyperlink" Target="http://cvt.upol.cz/serial/informatikon0901.pdf" TargetMode="External"/><Relationship Id="rId116" Type="http://schemas.openxmlformats.org/officeDocument/2006/relationships/hyperlink" Target="http://cvt.upol.cz/serial/informatikon0901.pdf" TargetMode="External"/><Relationship Id="rId137" Type="http://schemas.openxmlformats.org/officeDocument/2006/relationships/hyperlink" Target="http://cvt.upol.cz/serial/informatikon0905.pdf" TargetMode="External"/><Relationship Id="rId158" Type="http://schemas.openxmlformats.org/officeDocument/2006/relationships/hyperlink" Target="http://cvt.upol.cz/serial/informatikon1007.pdf" TargetMode="External"/><Relationship Id="rId20" Type="http://schemas.openxmlformats.org/officeDocument/2006/relationships/hyperlink" Target="http://cvt.upol.cz/serial/mesicnik0910.pdf" TargetMode="External"/><Relationship Id="rId41" Type="http://schemas.openxmlformats.org/officeDocument/2006/relationships/hyperlink" Target="http://cvt.upol.cz/serial/informatikon0904.pdf" TargetMode="External"/><Relationship Id="rId62" Type="http://schemas.openxmlformats.org/officeDocument/2006/relationships/hyperlink" Target="http://cvt.upol.cz/serial/mesicnik0906.pdf" TargetMode="External"/><Relationship Id="rId83" Type="http://schemas.openxmlformats.org/officeDocument/2006/relationships/hyperlink" Target="http://cvt.upol.cz/serial/informatikon0903.pdf" TargetMode="External"/><Relationship Id="rId179" Type="http://schemas.openxmlformats.org/officeDocument/2006/relationships/hyperlink" Target="http://cvt.upol.cz/serial/informatikon0903.pdf" TargetMode="External"/><Relationship Id="rId190" Type="http://schemas.openxmlformats.org/officeDocument/2006/relationships/hyperlink" Target="http://cvt.upol.cz/serial/mesicnik1002.pdf" TargetMode="External"/><Relationship Id="rId204" Type="http://schemas.openxmlformats.org/officeDocument/2006/relationships/hyperlink" Target="http://cvt.upol.cz/serial/informatikon1007.pdf" TargetMode="External"/><Relationship Id="rId225" Type="http://schemas.openxmlformats.org/officeDocument/2006/relationships/hyperlink" Target="http://cvt.upol.cz/serial/mesicnik0905.pdf" TargetMode="External"/><Relationship Id="rId246" Type="http://schemas.openxmlformats.org/officeDocument/2006/relationships/hyperlink" Target="http://cvt.upol.cz/serial/mesicnik1010.pdf" TargetMode="External"/><Relationship Id="rId267" Type="http://schemas.openxmlformats.org/officeDocument/2006/relationships/hyperlink" Target="http://cvt.upol.cz/serial/mesicnik0911.pdf" TargetMode="External"/><Relationship Id="rId288" Type="http://schemas.openxmlformats.org/officeDocument/2006/relationships/hyperlink" Target="http://cvt.upol.cz/serial/mesicnik0909.pdf" TargetMode="External"/><Relationship Id="rId106" Type="http://schemas.openxmlformats.org/officeDocument/2006/relationships/hyperlink" Target="http://cvt.upol.cz/serial/mesicnik1001.pdf" TargetMode="External"/><Relationship Id="rId127" Type="http://schemas.openxmlformats.org/officeDocument/2006/relationships/hyperlink" Target="http://cvt.upol.cz/serial/mesicnik0906.pdf" TargetMode="External"/><Relationship Id="rId10" Type="http://schemas.openxmlformats.org/officeDocument/2006/relationships/hyperlink" Target="http://cvt.upol.cz/serial/mesicnik0905.pdf" TargetMode="External"/><Relationship Id="rId31" Type="http://schemas.openxmlformats.org/officeDocument/2006/relationships/hyperlink" Target="http://cvt.upol.cz/serial/informatikon0903.pdf" TargetMode="External"/><Relationship Id="rId52" Type="http://schemas.openxmlformats.org/officeDocument/2006/relationships/hyperlink" Target="http://cvt.upol.cz/serial/mesicnik0910.pdf" TargetMode="External"/><Relationship Id="rId73" Type="http://schemas.openxmlformats.org/officeDocument/2006/relationships/hyperlink" Target="http://cvt.upol.cz/serial/informatikon0903.pdf" TargetMode="External"/><Relationship Id="rId94" Type="http://schemas.openxmlformats.org/officeDocument/2006/relationships/hyperlink" Target="http://cvt.upol.cz/serial/" TargetMode="External"/><Relationship Id="rId148" Type="http://schemas.openxmlformats.org/officeDocument/2006/relationships/hyperlink" Target="http://cvt.upol.cz/serial/mesicnik1004.pdf" TargetMode="External"/><Relationship Id="rId169" Type="http://schemas.openxmlformats.org/officeDocument/2006/relationships/hyperlink" Target="http://cvt.upol.cz/serial/mesicnik0911.pdf" TargetMode="External"/><Relationship Id="rId4" Type="http://schemas.openxmlformats.org/officeDocument/2006/relationships/hyperlink" Target="http://cvt.upol.cz/serial/informatikon0904.pdf" TargetMode="External"/><Relationship Id="rId180" Type="http://schemas.openxmlformats.org/officeDocument/2006/relationships/hyperlink" Target="http://cvt.upol.cz/serial/informatikon1007.pdf" TargetMode="External"/><Relationship Id="rId215" Type="http://schemas.openxmlformats.org/officeDocument/2006/relationships/hyperlink" Target="http://cvt.upol.cz/serial/informatikon0904.pdf" TargetMode="External"/><Relationship Id="rId236" Type="http://schemas.openxmlformats.org/officeDocument/2006/relationships/hyperlink" Target="http://cvt.upol.cz/serial/informatikon1009.pdf" TargetMode="External"/><Relationship Id="rId257" Type="http://schemas.openxmlformats.org/officeDocument/2006/relationships/hyperlink" Target="http://cvt.upol.cz/serial/informatikon0904.pdf" TargetMode="External"/><Relationship Id="rId278" Type="http://schemas.openxmlformats.org/officeDocument/2006/relationships/hyperlink" Target="http://cvt.upol.cz/serial/informatikon1009.pdf" TargetMode="External"/><Relationship Id="rId42" Type="http://schemas.openxmlformats.org/officeDocument/2006/relationships/hyperlink" Target="http://cvt.upol.cz/serial/informatikon0903.pdf" TargetMode="External"/><Relationship Id="rId84" Type="http://schemas.openxmlformats.org/officeDocument/2006/relationships/hyperlink" Target="http://cvt.upol.cz/serial/informatikon0904.pdf" TargetMode="External"/><Relationship Id="rId138" Type="http://schemas.openxmlformats.org/officeDocument/2006/relationships/hyperlink" Target="http://cvt.upol.cz/serial/informatikon0904.pdf" TargetMode="External"/><Relationship Id="rId191" Type="http://schemas.openxmlformats.org/officeDocument/2006/relationships/hyperlink" Target="http://cvt.upol.cz/serial/mesicnik1004.pdf" TargetMode="External"/><Relationship Id="rId205" Type="http://schemas.openxmlformats.org/officeDocument/2006/relationships/hyperlink" Target="http://cvt.upol.cz/serial/mesicnik0905.pdf" TargetMode="External"/><Relationship Id="rId247" Type="http://schemas.openxmlformats.org/officeDocument/2006/relationships/hyperlink" Target="http://cvt.upol.cz/serial/mesicnik0905.pdf" TargetMode="External"/><Relationship Id="rId107" Type="http://schemas.openxmlformats.org/officeDocument/2006/relationships/hyperlink" Target="http://cvt.upol.cz/serial/mesicnik0906.pdf" TargetMode="External"/><Relationship Id="rId289" Type="http://schemas.openxmlformats.org/officeDocument/2006/relationships/hyperlink" Target="http://cvt.upol.cz/serial/mesicnik0911.pdf" TargetMode="External"/><Relationship Id="rId11" Type="http://schemas.openxmlformats.org/officeDocument/2006/relationships/hyperlink" Target="http://cvt.upol.cz/serial/mesicnik0906.pdf" TargetMode="External"/><Relationship Id="rId53" Type="http://schemas.openxmlformats.org/officeDocument/2006/relationships/hyperlink" Target="http://cvt.upol.cz/serial/informatikon0905.pdf" TargetMode="External"/><Relationship Id="rId149" Type="http://schemas.openxmlformats.org/officeDocument/2006/relationships/hyperlink" Target="http://cvt.upol.cz/serial/mesicnik0911.pdf" TargetMode="External"/><Relationship Id="rId95" Type="http://schemas.openxmlformats.org/officeDocument/2006/relationships/hyperlink" Target="http://cvt.upol.cz/serial/mesicnik1004.pdf" TargetMode="External"/><Relationship Id="rId160" Type="http://schemas.openxmlformats.org/officeDocument/2006/relationships/hyperlink" Target="http://cvt.upol.cz/serial/informatikon0901.pdf" TargetMode="External"/><Relationship Id="rId216" Type="http://schemas.openxmlformats.org/officeDocument/2006/relationships/hyperlink" Target="http://cvt.upol.cz/serial/informatikon0903.pdf" TargetMode="External"/><Relationship Id="rId258" Type="http://schemas.openxmlformats.org/officeDocument/2006/relationships/hyperlink" Target="http://cvt.upol.cz/serial/informatikon1006.pdf" TargetMode="External"/><Relationship Id="rId22" Type="http://schemas.openxmlformats.org/officeDocument/2006/relationships/hyperlink" Target="http://cvt.upol.cz/serial/informatikon0902.pdf" TargetMode="External"/><Relationship Id="rId64" Type="http://schemas.openxmlformats.org/officeDocument/2006/relationships/hyperlink" Target="http://cvt.upol.cz/serial/mesicnik0905.pdf" TargetMode="External"/><Relationship Id="rId118" Type="http://schemas.openxmlformats.org/officeDocument/2006/relationships/hyperlink" Target="http://cvt.upol.cz/serial/informatikon1008.pdf" TargetMode="External"/><Relationship Id="rId171" Type="http://schemas.openxmlformats.org/officeDocument/2006/relationships/hyperlink" Target="http://cvt.upol.cz/serial/mesicnik0912.pdf" TargetMode="External"/><Relationship Id="rId227" Type="http://schemas.openxmlformats.org/officeDocument/2006/relationships/hyperlink" Target="http://cvt.upol.cz/serial/informatikon0902.pdf" TargetMode="External"/><Relationship Id="rId269" Type="http://schemas.openxmlformats.org/officeDocument/2006/relationships/hyperlink" Target="http://cvt.upol.cz/serial/mesicnik1005.pdf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6.xml"/><Relationship Id="rId2" Type="http://schemas.openxmlformats.org/officeDocument/2006/relationships/pivotTable" Target="../pivotTables/pivotTable15.xml"/><Relationship Id="rId1" Type="http://schemas.openxmlformats.org/officeDocument/2006/relationships/pivotTable" Target="../pivotTables/pivotTable14.xml"/><Relationship Id="rId6" Type="http://schemas.openxmlformats.org/officeDocument/2006/relationships/printerSettings" Target="../printerSettings/printerSettings10.bin"/><Relationship Id="rId5" Type="http://schemas.openxmlformats.org/officeDocument/2006/relationships/pivotTable" Target="../pivotTables/pivotTable18.xml"/><Relationship Id="rId4" Type="http://schemas.openxmlformats.org/officeDocument/2006/relationships/pivotTable" Target="../pivotTables/pivot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H9" sqref="H9"/>
    </sheetView>
  </sheetViews>
  <sheetFormatPr defaultRowHeight="12.75" x14ac:dyDescent="0.2"/>
  <cols>
    <col min="1" max="1" width="9.140625" style="6"/>
    <col min="2" max="2" width="9.140625" style="8" customWidth="1"/>
    <col min="3" max="3" width="4.140625" style="8" customWidth="1"/>
    <col min="4" max="4" width="11.5703125" style="6" customWidth="1"/>
    <col min="5" max="5" width="3.85546875" style="6" customWidth="1"/>
    <col min="6" max="6" width="11" style="6" customWidth="1"/>
    <col min="7" max="7" width="7" style="6" customWidth="1"/>
    <col min="8" max="8" width="11.42578125" style="6" customWidth="1"/>
    <col min="9" max="9" width="10.7109375" style="6" bestFit="1" customWidth="1"/>
    <col min="10" max="16384" width="9.140625" style="6"/>
  </cols>
  <sheetData>
    <row r="1" spans="1:9" s="5" customFormat="1" ht="23.25" customHeight="1" x14ac:dyDescent="0.2">
      <c r="A1" s="3" t="s">
        <v>1</v>
      </c>
      <c r="B1" s="4"/>
      <c r="C1" s="4"/>
    </row>
    <row r="2" spans="1:9" s="5" customFormat="1" x14ac:dyDescent="0.2">
      <c r="B2" s="4"/>
      <c r="C2" s="4"/>
    </row>
    <row r="4" spans="1:9" x14ac:dyDescent="0.2">
      <c r="B4" s="214" t="s">
        <v>2</v>
      </c>
      <c r="C4" s="214"/>
      <c r="D4" s="214"/>
      <c r="F4" s="6" t="s">
        <v>3</v>
      </c>
      <c r="I4" s="7">
        <v>430</v>
      </c>
    </row>
    <row r="6" spans="1:9" ht="13.5" thickBot="1" x14ac:dyDescent="0.25">
      <c r="B6" s="8">
        <v>37347</v>
      </c>
      <c r="D6" s="6" t="s">
        <v>4</v>
      </c>
      <c r="F6" s="9"/>
      <c r="G6" s="9"/>
      <c r="H6" s="9"/>
      <c r="I6" s="9"/>
    </row>
    <row r="7" spans="1:9" x14ac:dyDescent="0.2">
      <c r="B7" s="8">
        <v>37348</v>
      </c>
      <c r="D7" s="6" t="s">
        <v>5</v>
      </c>
      <c r="F7" s="10" t="s">
        <v>6</v>
      </c>
      <c r="G7" s="11"/>
      <c r="H7" s="11" t="s">
        <v>7</v>
      </c>
      <c r="I7" s="12" t="s">
        <v>8</v>
      </c>
    </row>
    <row r="8" spans="1:9" x14ac:dyDescent="0.2">
      <c r="B8" s="8">
        <v>37349</v>
      </c>
      <c r="D8" s="6" t="s">
        <v>5</v>
      </c>
      <c r="F8" s="215" t="s">
        <v>4</v>
      </c>
      <c r="G8" s="216"/>
      <c r="H8" s="13">
        <f>COUNTIF(D6:D35,F8)</f>
        <v>8</v>
      </c>
      <c r="I8" s="14"/>
    </row>
    <row r="9" spans="1:9" x14ac:dyDescent="0.2">
      <c r="B9" s="8">
        <v>37350</v>
      </c>
      <c r="D9" s="6" t="s">
        <v>4</v>
      </c>
      <c r="F9" s="215" t="s">
        <v>9</v>
      </c>
      <c r="G9" s="216"/>
      <c r="H9" s="13"/>
      <c r="I9" s="14"/>
    </row>
    <row r="10" spans="1:9" ht="13.5" thickBot="1" x14ac:dyDescent="0.25">
      <c r="B10" s="8">
        <v>37351</v>
      </c>
      <c r="D10" s="6" t="s">
        <v>9</v>
      </c>
      <c r="F10" s="217" t="s">
        <v>5</v>
      </c>
      <c r="G10" s="218"/>
      <c r="H10" s="15"/>
      <c r="I10" s="16"/>
    </row>
    <row r="11" spans="1:9" x14ac:dyDescent="0.2">
      <c r="B11" s="8">
        <v>37352</v>
      </c>
      <c r="D11" s="6" t="s">
        <v>4</v>
      </c>
    </row>
    <row r="12" spans="1:9" x14ac:dyDescent="0.2">
      <c r="B12" s="8">
        <v>37353</v>
      </c>
      <c r="D12" s="6" t="s">
        <v>9</v>
      </c>
    </row>
    <row r="13" spans="1:9" x14ac:dyDescent="0.2">
      <c r="B13" s="8">
        <v>37354</v>
      </c>
      <c r="D13" s="6" t="s">
        <v>9</v>
      </c>
    </row>
    <row r="14" spans="1:9" x14ac:dyDescent="0.2">
      <c r="B14" s="8">
        <v>37355</v>
      </c>
      <c r="D14" s="6" t="s">
        <v>9</v>
      </c>
    </row>
    <row r="15" spans="1:9" x14ac:dyDescent="0.2">
      <c r="B15" s="8">
        <v>37356</v>
      </c>
      <c r="D15" s="6" t="s">
        <v>4</v>
      </c>
      <c r="G15" s="6" t="e">
        <f>VLOOKUP(D6,B6:D35,2,0)</f>
        <v>#N/A</v>
      </c>
    </row>
    <row r="16" spans="1:9" x14ac:dyDescent="0.2">
      <c r="B16" s="8">
        <v>37357</v>
      </c>
      <c r="D16" s="6" t="s">
        <v>9</v>
      </c>
    </row>
    <row r="17" spans="2:4" x14ac:dyDescent="0.2">
      <c r="B17" s="8">
        <v>37358</v>
      </c>
      <c r="D17" s="6" t="s">
        <v>9</v>
      </c>
    </row>
    <row r="18" spans="2:4" x14ac:dyDescent="0.2">
      <c r="B18" s="8">
        <v>37359</v>
      </c>
      <c r="D18" s="6" t="s">
        <v>9</v>
      </c>
    </row>
    <row r="19" spans="2:4" x14ac:dyDescent="0.2">
      <c r="B19" s="8">
        <v>37360</v>
      </c>
      <c r="D19" s="6" t="s">
        <v>5</v>
      </c>
    </row>
    <row r="20" spans="2:4" x14ac:dyDescent="0.2">
      <c r="B20" s="8">
        <v>37361</v>
      </c>
      <c r="D20" s="6" t="s">
        <v>5</v>
      </c>
    </row>
    <row r="21" spans="2:4" x14ac:dyDescent="0.2">
      <c r="B21" s="8">
        <v>37362</v>
      </c>
      <c r="D21" s="6" t="s">
        <v>4</v>
      </c>
    </row>
    <row r="22" spans="2:4" x14ac:dyDescent="0.2">
      <c r="B22" s="8">
        <v>37363</v>
      </c>
      <c r="D22" s="6" t="s">
        <v>4</v>
      </c>
    </row>
    <row r="23" spans="2:4" x14ac:dyDescent="0.2">
      <c r="B23" s="8">
        <v>37364</v>
      </c>
      <c r="D23" s="6" t="s">
        <v>5</v>
      </c>
    </row>
    <row r="24" spans="2:4" x14ac:dyDescent="0.2">
      <c r="B24" s="8">
        <v>37365</v>
      </c>
      <c r="D24" s="6" t="s">
        <v>9</v>
      </c>
    </row>
    <row r="25" spans="2:4" x14ac:dyDescent="0.2">
      <c r="B25" s="8">
        <v>37366</v>
      </c>
      <c r="D25" s="6" t="s">
        <v>5</v>
      </c>
    </row>
    <row r="26" spans="2:4" x14ac:dyDescent="0.2">
      <c r="B26" s="8">
        <v>37367</v>
      </c>
      <c r="D26" s="6" t="s">
        <v>4</v>
      </c>
    </row>
    <row r="27" spans="2:4" x14ac:dyDescent="0.2">
      <c r="B27" s="8">
        <v>37368</v>
      </c>
      <c r="D27" s="6" t="s">
        <v>9</v>
      </c>
    </row>
    <row r="28" spans="2:4" x14ac:dyDescent="0.2">
      <c r="B28" s="8">
        <v>37369</v>
      </c>
      <c r="D28" s="6" t="s">
        <v>5</v>
      </c>
    </row>
    <row r="29" spans="2:4" x14ac:dyDescent="0.2">
      <c r="B29" s="8">
        <v>37370</v>
      </c>
      <c r="D29" s="6" t="s">
        <v>5</v>
      </c>
    </row>
    <row r="30" spans="2:4" x14ac:dyDescent="0.2">
      <c r="B30" s="8">
        <v>37371</v>
      </c>
      <c r="D30" s="6" t="s">
        <v>9</v>
      </c>
    </row>
    <row r="31" spans="2:4" x14ac:dyDescent="0.2">
      <c r="B31" s="8">
        <v>37372</v>
      </c>
      <c r="D31" s="6" t="s">
        <v>4</v>
      </c>
    </row>
    <row r="32" spans="2:4" x14ac:dyDescent="0.2">
      <c r="B32" s="8">
        <v>37373</v>
      </c>
      <c r="D32" s="6" t="s">
        <v>9</v>
      </c>
    </row>
    <row r="33" spans="2:4" x14ac:dyDescent="0.2">
      <c r="B33" s="8">
        <v>37374</v>
      </c>
      <c r="D33" s="6" t="s">
        <v>5</v>
      </c>
    </row>
    <row r="34" spans="2:4" x14ac:dyDescent="0.2">
      <c r="B34" s="8">
        <v>37375</v>
      </c>
      <c r="D34" s="6" t="s">
        <v>5</v>
      </c>
    </row>
    <row r="35" spans="2:4" x14ac:dyDescent="0.2">
      <c r="B35" s="8">
        <v>37376</v>
      </c>
      <c r="D35" s="6" t="s">
        <v>9</v>
      </c>
    </row>
  </sheetData>
  <mergeCells count="4">
    <mergeCell ref="B4:D4"/>
    <mergeCell ref="F8:G8"/>
    <mergeCell ref="F9:G9"/>
    <mergeCell ref="F10:G10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C18" sqref="C18"/>
    </sheetView>
  </sheetViews>
  <sheetFormatPr defaultRowHeight="15" x14ac:dyDescent="0.25"/>
  <cols>
    <col min="1" max="1" width="4.140625" style="189" customWidth="1"/>
    <col min="2" max="2" width="7.85546875" style="189" customWidth="1"/>
    <col min="3" max="3" width="16.7109375" style="189" customWidth="1"/>
    <col min="4" max="4" width="11.42578125" style="189" customWidth="1"/>
    <col min="5" max="6" width="9.140625" style="189"/>
    <col min="7" max="7" width="3.42578125" style="189" customWidth="1"/>
    <col min="8" max="8" width="2.5703125" style="189" customWidth="1"/>
    <col min="9" max="16384" width="9.140625" style="189"/>
  </cols>
  <sheetData>
    <row r="1" spans="1:8" ht="26.25" customHeight="1" x14ac:dyDescent="0.25">
      <c r="A1" s="219" t="s">
        <v>629</v>
      </c>
      <c r="B1" s="219"/>
      <c r="C1" s="219"/>
      <c r="D1" s="219"/>
      <c r="E1" s="219"/>
      <c r="F1" s="219"/>
      <c r="G1" s="219"/>
      <c r="H1" s="219"/>
    </row>
    <row r="2" spans="1:8" x14ac:dyDescent="0.25">
      <c r="A2" s="220" t="s">
        <v>362</v>
      </c>
      <c r="B2" s="221"/>
      <c r="C2" s="221"/>
      <c r="D2" s="221"/>
      <c r="E2" s="221"/>
      <c r="F2" s="221"/>
      <c r="G2" s="221"/>
      <c r="H2" s="221"/>
    </row>
    <row r="3" spans="1:8" ht="8.25" customHeight="1" x14ac:dyDescent="0.25"/>
    <row r="4" spans="1:8" ht="8.25" customHeight="1" x14ac:dyDescent="0.25"/>
    <row r="5" spans="1:8" x14ac:dyDescent="0.25">
      <c r="B5" s="190" t="s">
        <v>630</v>
      </c>
      <c r="C5" s="191" t="s">
        <v>631</v>
      </c>
      <c r="D5" s="191" t="s">
        <v>366</v>
      </c>
      <c r="E5" s="191" t="s">
        <v>632</v>
      </c>
      <c r="F5" s="191" t="s">
        <v>633</v>
      </c>
      <c r="G5" s="192"/>
    </row>
    <row r="6" spans="1:8" x14ac:dyDescent="0.25">
      <c r="B6" s="193">
        <v>1</v>
      </c>
      <c r="C6" s="194" t="s">
        <v>634</v>
      </c>
      <c r="D6" s="195">
        <v>41275</v>
      </c>
      <c r="E6" s="196">
        <v>1000</v>
      </c>
      <c r="F6" s="197">
        <v>0.5</v>
      </c>
      <c r="G6" s="198"/>
    </row>
    <row r="7" spans="1:8" x14ac:dyDescent="0.25">
      <c r="B7" s="193">
        <v>2</v>
      </c>
      <c r="C7" s="194" t="s">
        <v>635</v>
      </c>
      <c r="D7" s="195">
        <v>41276</v>
      </c>
      <c r="E7" s="199">
        <v>120</v>
      </c>
      <c r="F7" s="197">
        <v>0.5</v>
      </c>
      <c r="G7" s="198"/>
    </row>
    <row r="8" spans="1:8" x14ac:dyDescent="0.25">
      <c r="B8" s="193">
        <v>3</v>
      </c>
      <c r="C8" s="196" t="s">
        <v>636</v>
      </c>
      <c r="D8" s="195" t="s">
        <v>637</v>
      </c>
      <c r="E8" s="196">
        <v>5000</v>
      </c>
      <c r="F8" s="197">
        <v>0.54861111111111105</v>
      </c>
      <c r="G8" s="200"/>
    </row>
    <row r="9" spans="1:8" x14ac:dyDescent="0.25">
      <c r="B9" s="193">
        <v>4</v>
      </c>
      <c r="C9" s="196" t="s">
        <v>638</v>
      </c>
      <c r="D9" s="195">
        <v>41278</v>
      </c>
      <c r="E9" s="196">
        <v>6000</v>
      </c>
      <c r="F9" s="197">
        <v>0.625</v>
      </c>
      <c r="G9" s="200"/>
    </row>
    <row r="10" spans="1:8" x14ac:dyDescent="0.25">
      <c r="B10" s="193">
        <v>5</v>
      </c>
      <c r="C10" s="194" t="s">
        <v>639</v>
      </c>
      <c r="D10" s="195">
        <v>41279</v>
      </c>
      <c r="E10" s="196">
        <v>7000</v>
      </c>
      <c r="F10" s="197">
        <v>0.29166666666666669</v>
      </c>
      <c r="G10" s="200"/>
    </row>
    <row r="11" spans="1:8" x14ac:dyDescent="0.25">
      <c r="B11" s="193">
        <v>6</v>
      </c>
      <c r="C11" s="196" t="s">
        <v>640</v>
      </c>
      <c r="D11" s="195">
        <v>41280</v>
      </c>
      <c r="E11" s="194">
        <v>100</v>
      </c>
      <c r="F11" s="197">
        <v>0.375</v>
      </c>
      <c r="G11" s="200"/>
    </row>
    <row r="12" spans="1:8" x14ac:dyDescent="0.25">
      <c r="B12" s="193">
        <v>7</v>
      </c>
      <c r="C12" s="196" t="s">
        <v>641</v>
      </c>
      <c r="D12" s="195">
        <v>41281</v>
      </c>
      <c r="E12" s="196">
        <v>25000</v>
      </c>
      <c r="F12" s="197">
        <v>0.41666666666666669</v>
      </c>
      <c r="G12" s="200"/>
    </row>
    <row r="13" spans="1:8" x14ac:dyDescent="0.25">
      <c r="B13" s="193">
        <v>8</v>
      </c>
      <c r="C13" s="196" t="s">
        <v>642</v>
      </c>
      <c r="D13" s="195">
        <v>41282</v>
      </c>
      <c r="E13" s="196">
        <v>8000</v>
      </c>
      <c r="F13" s="197">
        <v>0.5</v>
      </c>
      <c r="G13" s="200"/>
    </row>
    <row r="14" spans="1:8" x14ac:dyDescent="0.25">
      <c r="B14" s="193">
        <v>9</v>
      </c>
      <c r="C14" s="194" t="s">
        <v>643</v>
      </c>
      <c r="D14" s="195">
        <v>41283</v>
      </c>
      <c r="E14" s="196">
        <v>5000</v>
      </c>
      <c r="F14" s="197">
        <v>0.5</v>
      </c>
      <c r="G14" s="200"/>
    </row>
    <row r="15" spans="1:8" x14ac:dyDescent="0.25">
      <c r="B15" s="193">
        <v>10</v>
      </c>
      <c r="C15" s="194" t="s">
        <v>644</v>
      </c>
      <c r="D15" s="195">
        <v>41284</v>
      </c>
      <c r="E15" s="196">
        <v>5000</v>
      </c>
      <c r="F15" s="197">
        <v>0.54166666666666663</v>
      </c>
      <c r="G15" s="200"/>
    </row>
    <row r="16" spans="1:8" x14ac:dyDescent="0.25">
      <c r="B16" s="193">
        <v>11</v>
      </c>
      <c r="C16" s="194" t="s">
        <v>645</v>
      </c>
      <c r="D16" s="195">
        <f ca="1">TODAY()</f>
        <v>41977</v>
      </c>
      <c r="E16" s="196">
        <v>1000</v>
      </c>
      <c r="F16" s="197">
        <v>0.43055555555555558</v>
      </c>
      <c r="G16" s="200"/>
    </row>
    <row r="18" spans="2:5" ht="15.75" x14ac:dyDescent="0.3">
      <c r="B18" s="189" t="s">
        <v>646</v>
      </c>
      <c r="C18" s="201">
        <f>COUNTIFS(C6:C16,"Stov*")</f>
        <v>5</v>
      </c>
    </row>
    <row r="19" spans="2:5" ht="15.75" x14ac:dyDescent="0.3">
      <c r="B19" s="189" t="s">
        <v>647</v>
      </c>
      <c r="C19" s="201">
        <f>COUNTIFS(C6:C16,"Stovk?")</f>
        <v>3</v>
      </c>
    </row>
    <row r="20" spans="2:5" ht="15.75" x14ac:dyDescent="0.3">
      <c r="B20" s="189" t="s">
        <v>648</v>
      </c>
      <c r="C20" s="201">
        <f ca="1">COUNTIFS(D6:D16,"&gt;=2.1.2013",D6:D16,"&lt;=4.1.2013")</f>
        <v>2</v>
      </c>
    </row>
    <row r="21" spans="2:5" x14ac:dyDescent="0.25">
      <c r="B21" s="189" t="s">
        <v>649</v>
      </c>
      <c r="D21" s="202">
        <f>D7</f>
        <v>41276</v>
      </c>
      <c r="E21" s="202">
        <f>D14</f>
        <v>41283</v>
      </c>
    </row>
    <row r="22" spans="2:5" ht="15.75" x14ac:dyDescent="0.3">
      <c r="C22" s="201">
        <f ca="1">COUNTIFS(D6:D16,"&gt;="&amp;D21,D6:D16,"&lt;="&amp;E21)</f>
        <v>7</v>
      </c>
    </row>
    <row r="23" spans="2:5" ht="15.75" x14ac:dyDescent="0.3">
      <c r="B23" s="189" t="s">
        <v>650</v>
      </c>
      <c r="C23" s="201">
        <f>COUNTIF(E6:E16,"&gt;="&amp;AVERAGE(E6:E16))</f>
        <v>4</v>
      </c>
      <c r="E23" s="189">
        <f>AVERAGE(E6:E16)</f>
        <v>5747.272727272727</v>
      </c>
    </row>
  </sheetData>
  <mergeCells count="2">
    <mergeCell ref="A1:H1"/>
    <mergeCell ref="A2:H2"/>
  </mergeCells>
  <hyperlinks>
    <hyperlink ref="A2" r:id="rId1"/>
  </hyperlinks>
  <pageMargins left="0.7" right="0.7" top="0.78740157499999996" bottom="0.78740157499999996" header="0.3" footer="0.3"/>
  <pageSetup paperSize="9"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workbookViewId="0">
      <pane xSplit="1" ySplit="2" topLeftCell="B4" activePane="bottomRight" state="frozenSplit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39.28515625" style="50" customWidth="1"/>
    <col min="2" max="2" width="8.85546875" style="50" customWidth="1"/>
    <col min="3" max="3" width="9.140625" style="59"/>
    <col min="4" max="16384" width="9.140625" style="50"/>
  </cols>
  <sheetData>
    <row r="1" spans="1:13" s="41" customFormat="1" ht="18" customHeight="1" thickBot="1" x14ac:dyDescent="0.3">
      <c r="A1" s="39" t="s">
        <v>329</v>
      </c>
      <c r="B1" s="40"/>
      <c r="C1" s="222" t="s">
        <v>320</v>
      </c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s="41" customFormat="1" ht="16.5" thickBot="1" x14ac:dyDescent="0.3">
      <c r="A2" s="42"/>
      <c r="B2" s="43" t="s">
        <v>321</v>
      </c>
      <c r="C2" s="44">
        <v>12</v>
      </c>
      <c r="D2" s="44">
        <v>13</v>
      </c>
      <c r="E2" s="44">
        <v>14</v>
      </c>
      <c r="F2" s="44"/>
      <c r="G2" s="44"/>
      <c r="H2" s="44"/>
      <c r="I2" s="44"/>
      <c r="J2" s="44"/>
      <c r="K2" s="44"/>
      <c r="L2" s="44"/>
      <c r="M2" s="45"/>
    </row>
    <row r="3" spans="1:13" ht="15.75" x14ac:dyDescent="0.25">
      <c r="A3" s="46" t="s">
        <v>304</v>
      </c>
      <c r="B3" s="47">
        <f t="shared" ref="B3:B17" si="0">COUNTIF(C3:M3,"+")/COUNTA(C3:M3)</f>
        <v>0.66666666666666663</v>
      </c>
      <c r="C3" s="48" t="s">
        <v>322</v>
      </c>
      <c r="D3" s="48" t="s">
        <v>322</v>
      </c>
      <c r="E3" s="48" t="s">
        <v>323</v>
      </c>
      <c r="F3" s="48"/>
      <c r="G3" s="48"/>
      <c r="H3" s="48"/>
      <c r="I3" s="48"/>
      <c r="J3" s="48"/>
      <c r="K3" s="48"/>
      <c r="L3" s="48"/>
      <c r="M3" s="49"/>
    </row>
    <row r="4" spans="1:13" ht="15.75" x14ac:dyDescent="0.25">
      <c r="A4" s="51" t="s">
        <v>324</v>
      </c>
      <c r="B4" s="52">
        <f t="shared" si="0"/>
        <v>0.66666666666666663</v>
      </c>
      <c r="C4" s="53" t="s">
        <v>323</v>
      </c>
      <c r="D4" s="53" t="s">
        <v>322</v>
      </c>
      <c r="E4" s="53" t="s">
        <v>322</v>
      </c>
      <c r="F4" s="53"/>
      <c r="G4" s="53"/>
      <c r="H4" s="53"/>
      <c r="I4" s="53"/>
      <c r="J4" s="53"/>
      <c r="K4" s="53"/>
      <c r="L4" s="53"/>
      <c r="M4" s="54"/>
    </row>
    <row r="5" spans="1:13" ht="15.75" x14ac:dyDescent="0.25">
      <c r="A5" s="51" t="s">
        <v>325</v>
      </c>
      <c r="B5" s="52">
        <f t="shared" si="0"/>
        <v>0.33333333333333331</v>
      </c>
      <c r="C5" s="53" t="s">
        <v>323</v>
      </c>
      <c r="D5" s="53" t="s">
        <v>323</v>
      </c>
      <c r="E5" s="53" t="s">
        <v>322</v>
      </c>
      <c r="F5" s="53"/>
      <c r="G5" s="53"/>
      <c r="H5" s="53"/>
      <c r="I5" s="53"/>
      <c r="J5" s="53"/>
      <c r="K5" s="53"/>
      <c r="L5" s="53"/>
      <c r="M5" s="54"/>
    </row>
    <row r="6" spans="1:13" ht="15.75" x14ac:dyDescent="0.25">
      <c r="A6" s="51" t="s">
        <v>326</v>
      </c>
      <c r="B6" s="52">
        <f t="shared" si="0"/>
        <v>1</v>
      </c>
      <c r="C6" s="53" t="s">
        <v>322</v>
      </c>
      <c r="D6" s="53" t="s">
        <v>322</v>
      </c>
      <c r="E6" s="53" t="s">
        <v>322</v>
      </c>
      <c r="F6" s="53"/>
      <c r="G6" s="53"/>
      <c r="H6" s="53"/>
      <c r="I6" s="53"/>
      <c r="J6" s="53"/>
      <c r="K6" s="53"/>
      <c r="L6" s="53"/>
      <c r="M6" s="54"/>
    </row>
    <row r="7" spans="1:13" ht="15.75" x14ac:dyDescent="0.25">
      <c r="A7" s="51" t="s">
        <v>327</v>
      </c>
      <c r="B7" s="52">
        <f t="shared" si="0"/>
        <v>0.66666666666666663</v>
      </c>
      <c r="C7" s="53" t="s">
        <v>322</v>
      </c>
      <c r="D7" s="53" t="s">
        <v>323</v>
      </c>
      <c r="E7" s="53" t="s">
        <v>322</v>
      </c>
      <c r="F7" s="53"/>
      <c r="G7" s="53"/>
      <c r="H7" s="53"/>
      <c r="I7" s="53"/>
      <c r="J7" s="53"/>
      <c r="K7" s="53"/>
      <c r="L7" s="53"/>
      <c r="M7" s="54"/>
    </row>
    <row r="8" spans="1:13" ht="15.75" x14ac:dyDescent="0.25">
      <c r="A8" s="51" t="s">
        <v>328</v>
      </c>
      <c r="B8" s="52">
        <f t="shared" si="0"/>
        <v>1</v>
      </c>
      <c r="C8" s="53" t="s">
        <v>322</v>
      </c>
      <c r="D8" s="53" t="s">
        <v>322</v>
      </c>
      <c r="E8" s="53" t="s">
        <v>322</v>
      </c>
      <c r="F8" s="53"/>
      <c r="G8" s="53"/>
      <c r="H8" s="53"/>
      <c r="I8" s="53"/>
      <c r="J8" s="53"/>
      <c r="K8" s="53"/>
      <c r="L8" s="53"/>
      <c r="M8" s="54"/>
    </row>
    <row r="9" spans="1:13" ht="15.75" x14ac:dyDescent="0.25">
      <c r="A9" s="51" t="s">
        <v>330</v>
      </c>
      <c r="B9" s="52">
        <f t="shared" si="0"/>
        <v>1</v>
      </c>
      <c r="C9" s="53" t="s">
        <v>322</v>
      </c>
      <c r="D9" s="53" t="s">
        <v>322</v>
      </c>
      <c r="E9" s="53" t="s">
        <v>322</v>
      </c>
      <c r="F9" s="53"/>
      <c r="G9" s="53"/>
      <c r="H9" s="53"/>
      <c r="I9" s="53"/>
      <c r="J9" s="53"/>
      <c r="K9" s="53"/>
      <c r="L9" s="53"/>
      <c r="M9" s="54"/>
    </row>
    <row r="10" spans="1:13" ht="15.75" x14ac:dyDescent="0.25">
      <c r="A10" s="51" t="s">
        <v>331</v>
      </c>
      <c r="B10" s="52">
        <f t="shared" si="0"/>
        <v>1</v>
      </c>
      <c r="C10" s="53" t="s">
        <v>322</v>
      </c>
      <c r="D10" s="53" t="s">
        <v>322</v>
      </c>
      <c r="E10" s="53" t="s">
        <v>322</v>
      </c>
      <c r="F10" s="53"/>
      <c r="G10" s="53"/>
      <c r="H10" s="53"/>
      <c r="I10" s="53"/>
      <c r="J10" s="53"/>
      <c r="K10" s="53"/>
      <c r="L10" s="53"/>
      <c r="M10" s="54"/>
    </row>
    <row r="11" spans="1:13" ht="15.75" x14ac:dyDescent="0.25">
      <c r="A11" s="51" t="s">
        <v>332</v>
      </c>
      <c r="B11" s="52">
        <f t="shared" si="0"/>
        <v>1</v>
      </c>
      <c r="C11" s="53" t="s">
        <v>322</v>
      </c>
      <c r="D11" s="53" t="s">
        <v>322</v>
      </c>
      <c r="E11" s="53" t="s">
        <v>322</v>
      </c>
      <c r="F11" s="53"/>
      <c r="G11" s="53"/>
      <c r="H11" s="53"/>
      <c r="I11" s="53"/>
      <c r="J11" s="53"/>
      <c r="K11" s="53"/>
      <c r="L11" s="53"/>
      <c r="M11" s="54"/>
    </row>
    <row r="12" spans="1:13" ht="15.75" x14ac:dyDescent="0.25">
      <c r="A12" s="51" t="s">
        <v>333</v>
      </c>
      <c r="B12" s="52">
        <f t="shared" si="0"/>
        <v>0.66666666666666663</v>
      </c>
      <c r="C12" s="53" t="s">
        <v>322</v>
      </c>
      <c r="D12" s="53" t="s">
        <v>322</v>
      </c>
      <c r="E12" s="53" t="s">
        <v>323</v>
      </c>
      <c r="F12" s="53"/>
      <c r="G12" s="53"/>
      <c r="H12" s="53"/>
      <c r="I12" s="53"/>
      <c r="J12" s="53"/>
      <c r="K12" s="53"/>
      <c r="L12" s="53"/>
      <c r="M12" s="54"/>
    </row>
    <row r="13" spans="1:13" ht="15.75" x14ac:dyDescent="0.25">
      <c r="A13" s="51" t="s">
        <v>334</v>
      </c>
      <c r="B13" s="52">
        <f t="shared" si="0"/>
        <v>0.33333333333333331</v>
      </c>
      <c r="C13" s="53" t="s">
        <v>322</v>
      </c>
      <c r="D13" s="53" t="s">
        <v>323</v>
      </c>
      <c r="E13" s="53" t="s">
        <v>323</v>
      </c>
      <c r="F13" s="53"/>
      <c r="G13" s="53"/>
      <c r="H13" s="53"/>
      <c r="I13" s="53"/>
      <c r="J13" s="53"/>
      <c r="K13" s="53"/>
      <c r="L13" s="53"/>
      <c r="M13" s="54"/>
    </row>
    <row r="14" spans="1:13" ht="15.75" x14ac:dyDescent="0.25">
      <c r="A14" s="51" t="s">
        <v>335</v>
      </c>
      <c r="B14" s="52">
        <f t="shared" si="0"/>
        <v>0.33333333333333331</v>
      </c>
      <c r="C14" s="53" t="s">
        <v>322</v>
      </c>
      <c r="D14" s="53" t="s">
        <v>323</v>
      </c>
      <c r="E14" s="53" t="s">
        <v>323</v>
      </c>
      <c r="F14" s="53"/>
      <c r="G14" s="53"/>
      <c r="H14" s="53"/>
      <c r="I14" s="53"/>
      <c r="J14" s="53"/>
      <c r="K14" s="53"/>
      <c r="L14" s="53"/>
      <c r="M14" s="54"/>
    </row>
    <row r="15" spans="1:13" ht="15.75" x14ac:dyDescent="0.25">
      <c r="A15" s="51" t="s">
        <v>336</v>
      </c>
      <c r="B15" s="52">
        <f t="shared" si="0"/>
        <v>0</v>
      </c>
      <c r="C15" s="53" t="s">
        <v>323</v>
      </c>
      <c r="D15" s="53" t="s">
        <v>323</v>
      </c>
      <c r="E15" s="53" t="s">
        <v>323</v>
      </c>
      <c r="F15" s="53"/>
      <c r="G15" s="53"/>
      <c r="H15" s="53"/>
      <c r="I15" s="53"/>
      <c r="J15" s="53"/>
      <c r="K15" s="53"/>
      <c r="L15" s="53"/>
      <c r="M15" s="54"/>
    </row>
    <row r="16" spans="1:13" ht="15.75" x14ac:dyDescent="0.25">
      <c r="A16" s="51" t="s">
        <v>337</v>
      </c>
      <c r="B16" s="52">
        <f t="shared" si="0"/>
        <v>1</v>
      </c>
      <c r="C16" s="53" t="s">
        <v>322</v>
      </c>
      <c r="D16" s="53" t="s">
        <v>322</v>
      </c>
      <c r="E16" s="53" t="s">
        <v>322</v>
      </c>
      <c r="F16" s="53"/>
      <c r="G16" s="53"/>
      <c r="H16" s="53"/>
      <c r="I16" s="53"/>
      <c r="J16" s="53"/>
      <c r="K16" s="53"/>
      <c r="L16" s="53"/>
      <c r="M16" s="54"/>
    </row>
    <row r="17" spans="1:13" ht="16.5" thickBot="1" x14ac:dyDescent="0.3">
      <c r="A17" s="55" t="s">
        <v>338</v>
      </c>
      <c r="B17" s="56">
        <f t="shared" si="0"/>
        <v>1</v>
      </c>
      <c r="C17" s="57" t="s">
        <v>322</v>
      </c>
      <c r="D17" s="57" t="s">
        <v>322</v>
      </c>
      <c r="E17" s="57" t="s">
        <v>322</v>
      </c>
      <c r="F17" s="57"/>
      <c r="G17" s="57"/>
      <c r="H17" s="57"/>
      <c r="I17" s="57"/>
      <c r="J17" s="57"/>
      <c r="K17" s="57"/>
      <c r="L17" s="57"/>
      <c r="M17" s="58"/>
    </row>
  </sheetData>
  <mergeCells count="1">
    <mergeCell ref="C1:M1"/>
  </mergeCells>
  <conditionalFormatting sqref="C3:M17">
    <cfRule type="cellIs" dxfId="4" priority="1" stopIfTrue="1" operator="equal">
      <formula>"N"</formula>
    </cfRule>
    <cfRule type="cellIs" dxfId="3" priority="2" stopIfTrue="1" operator="equal">
      <formula>"O"</formula>
    </cfRule>
    <cfRule type="cellIs" dxfId="2" priority="3" stopIfTrue="1" operator="equal">
      <formula>"+"</formula>
    </cfRule>
  </conditionalFormatting>
  <conditionalFormatting sqref="A3:B1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8740157480314965" right="0.78740157480314965" top="0.47244094488188981" bottom="0.47244094488188981" header="0.48" footer="0.51181102362204722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7"/>
  <sheetViews>
    <sheetView topLeftCell="A73" zoomScale="90" workbookViewId="0">
      <selection activeCell="B106" sqref="B106"/>
    </sheetView>
  </sheetViews>
  <sheetFormatPr defaultRowHeight="12.75" x14ac:dyDescent="0.2"/>
  <cols>
    <col min="1" max="1" width="11.140625" style="20" customWidth="1"/>
    <col min="2" max="2" width="11.42578125" customWidth="1"/>
    <col min="3" max="3" width="31.7109375" customWidth="1"/>
    <col min="4" max="4" width="24.28515625" customWidth="1"/>
    <col min="5" max="5" width="8.7109375" customWidth="1"/>
    <col min="6" max="6" width="6.5703125" customWidth="1"/>
    <col min="7" max="7" width="4" customWidth="1"/>
    <col min="8" max="8" width="9.7109375" customWidth="1"/>
    <col min="11" max="11" width="14.28515625" customWidth="1"/>
    <col min="12" max="12" width="12.7109375" customWidth="1"/>
    <col min="13" max="13" width="5.28515625" customWidth="1"/>
    <col min="14" max="14" width="6.28515625" customWidth="1"/>
    <col min="15" max="15" width="10.42578125" customWidth="1"/>
    <col min="16" max="16" width="10.5703125" customWidth="1"/>
    <col min="17" max="17" width="5.85546875" customWidth="1"/>
    <col min="18" max="18" width="6.85546875" customWidth="1"/>
    <col min="19" max="20" width="2.42578125" customWidth="1"/>
  </cols>
  <sheetData>
    <row r="1" spans="1:8" ht="28.15" customHeight="1" x14ac:dyDescent="0.2">
      <c r="A1" s="1" t="s">
        <v>35</v>
      </c>
    </row>
    <row r="2" spans="1:8" ht="22.5" customHeight="1" x14ac:dyDescent="0.2"/>
    <row r="3" spans="1:8" ht="33.950000000000003" customHeight="1" x14ac:dyDescent="0.2">
      <c r="A3" s="21" t="s">
        <v>0</v>
      </c>
    </row>
    <row r="8" spans="1:8" x14ac:dyDescent="0.2">
      <c r="A8" s="20" t="s">
        <v>36</v>
      </c>
      <c r="B8" t="s">
        <v>37</v>
      </c>
      <c r="C8" t="s">
        <v>38</v>
      </c>
      <c r="D8" t="s">
        <v>39</v>
      </c>
      <c r="E8" t="s">
        <v>40</v>
      </c>
      <c r="F8" t="s">
        <v>41</v>
      </c>
      <c r="G8" t="s">
        <v>42</v>
      </c>
      <c r="H8" t="s">
        <v>43</v>
      </c>
    </row>
    <row r="9" spans="1:8" x14ac:dyDescent="0.2">
      <c r="A9" s="20" t="str">
        <f>MID(B9,4,2)</f>
        <v>00</v>
      </c>
      <c r="B9" t="s">
        <v>44</v>
      </c>
      <c r="C9" t="s">
        <v>45</v>
      </c>
      <c r="G9">
        <v>1</v>
      </c>
      <c r="H9">
        <f>F9*G9</f>
        <v>0</v>
      </c>
    </row>
    <row r="10" spans="1:8" x14ac:dyDescent="0.2">
      <c r="B10" t="s">
        <v>46</v>
      </c>
      <c r="C10" t="s">
        <v>47</v>
      </c>
      <c r="G10">
        <v>1</v>
      </c>
      <c r="H10">
        <f t="shared" ref="H10:H73" si="0">F10*G10</f>
        <v>0</v>
      </c>
    </row>
    <row r="11" spans="1:8" x14ac:dyDescent="0.2">
      <c r="B11" t="s">
        <v>48</v>
      </c>
      <c r="C11" t="s">
        <v>49</v>
      </c>
      <c r="D11" t="s">
        <v>50</v>
      </c>
      <c r="E11" t="s">
        <v>50</v>
      </c>
      <c r="G11">
        <v>1</v>
      </c>
      <c r="H11">
        <f t="shared" si="0"/>
        <v>0</v>
      </c>
    </row>
    <row r="12" spans="1:8" x14ac:dyDescent="0.2">
      <c r="B12" t="s">
        <v>51</v>
      </c>
      <c r="C12" t="s">
        <v>52</v>
      </c>
      <c r="D12" t="s">
        <v>53</v>
      </c>
      <c r="E12">
        <v>11523</v>
      </c>
      <c r="G12">
        <v>1</v>
      </c>
      <c r="H12">
        <f t="shared" si="0"/>
        <v>0</v>
      </c>
    </row>
    <row r="13" spans="1:8" x14ac:dyDescent="0.2">
      <c r="B13" t="s">
        <v>54</v>
      </c>
      <c r="C13" t="s">
        <v>55</v>
      </c>
      <c r="D13" t="s">
        <v>56</v>
      </c>
      <c r="E13">
        <v>11523</v>
      </c>
      <c r="F13">
        <v>230</v>
      </c>
      <c r="G13">
        <v>1</v>
      </c>
      <c r="H13">
        <f t="shared" si="0"/>
        <v>230</v>
      </c>
    </row>
    <row r="14" spans="1:8" x14ac:dyDescent="0.2">
      <c r="B14" t="s">
        <v>57</v>
      </c>
      <c r="C14" t="s">
        <v>58</v>
      </c>
      <c r="D14" t="s">
        <v>59</v>
      </c>
      <c r="E14">
        <v>11523</v>
      </c>
      <c r="F14">
        <v>387</v>
      </c>
      <c r="G14">
        <v>1</v>
      </c>
      <c r="H14">
        <f t="shared" si="0"/>
        <v>387</v>
      </c>
    </row>
    <row r="15" spans="1:8" x14ac:dyDescent="0.2">
      <c r="B15" t="s">
        <v>60</v>
      </c>
      <c r="C15" t="s">
        <v>61</v>
      </c>
      <c r="D15" t="s">
        <v>62</v>
      </c>
      <c r="E15">
        <v>11523</v>
      </c>
      <c r="F15">
        <v>456</v>
      </c>
      <c r="G15">
        <v>2</v>
      </c>
      <c r="H15">
        <f t="shared" si="0"/>
        <v>912</v>
      </c>
    </row>
    <row r="16" spans="1:8" x14ac:dyDescent="0.2">
      <c r="B16" t="s">
        <v>63</v>
      </c>
      <c r="C16" t="s">
        <v>64</v>
      </c>
      <c r="D16" t="s">
        <v>65</v>
      </c>
      <c r="E16">
        <v>11523</v>
      </c>
      <c r="F16">
        <v>121</v>
      </c>
      <c r="G16">
        <v>1</v>
      </c>
      <c r="H16">
        <f t="shared" si="0"/>
        <v>121</v>
      </c>
    </row>
    <row r="17" spans="2:8" x14ac:dyDescent="0.2">
      <c r="B17" t="s">
        <v>66</v>
      </c>
      <c r="C17" t="s">
        <v>67</v>
      </c>
      <c r="D17" t="s">
        <v>68</v>
      </c>
      <c r="E17">
        <v>11523</v>
      </c>
      <c r="F17">
        <v>155</v>
      </c>
      <c r="G17">
        <v>1</v>
      </c>
      <c r="H17">
        <f t="shared" si="0"/>
        <v>155</v>
      </c>
    </row>
    <row r="18" spans="2:8" x14ac:dyDescent="0.2">
      <c r="B18" t="s">
        <v>69</v>
      </c>
      <c r="C18" t="s">
        <v>70</v>
      </c>
      <c r="D18" t="s">
        <v>71</v>
      </c>
      <c r="E18">
        <v>11523</v>
      </c>
      <c r="F18">
        <v>225</v>
      </c>
      <c r="G18">
        <v>1</v>
      </c>
      <c r="H18">
        <f t="shared" si="0"/>
        <v>225</v>
      </c>
    </row>
    <row r="19" spans="2:8" x14ac:dyDescent="0.2">
      <c r="B19" t="s">
        <v>72</v>
      </c>
      <c r="C19" t="s">
        <v>73</v>
      </c>
      <c r="D19" t="s">
        <v>74</v>
      </c>
      <c r="E19">
        <v>11523</v>
      </c>
      <c r="F19">
        <v>87</v>
      </c>
      <c r="G19">
        <v>1</v>
      </c>
      <c r="H19">
        <f t="shared" si="0"/>
        <v>87</v>
      </c>
    </row>
    <row r="20" spans="2:8" x14ac:dyDescent="0.2">
      <c r="B20" t="s">
        <v>75</v>
      </c>
      <c r="C20" t="s">
        <v>76</v>
      </c>
      <c r="D20" t="s">
        <v>77</v>
      </c>
      <c r="E20">
        <v>11523</v>
      </c>
      <c r="F20">
        <v>65</v>
      </c>
      <c r="G20">
        <v>4</v>
      </c>
      <c r="H20">
        <f t="shared" si="0"/>
        <v>260</v>
      </c>
    </row>
    <row r="21" spans="2:8" x14ac:dyDescent="0.2">
      <c r="B21" t="s">
        <v>78</v>
      </c>
      <c r="C21" t="s">
        <v>79</v>
      </c>
      <c r="D21" t="s">
        <v>80</v>
      </c>
      <c r="E21">
        <v>11523</v>
      </c>
      <c r="F21">
        <v>280</v>
      </c>
      <c r="G21">
        <v>4</v>
      </c>
      <c r="H21">
        <f t="shared" si="0"/>
        <v>1120</v>
      </c>
    </row>
    <row r="22" spans="2:8" x14ac:dyDescent="0.2">
      <c r="B22" t="s">
        <v>81</v>
      </c>
      <c r="C22" t="s">
        <v>82</v>
      </c>
      <c r="D22" t="s">
        <v>83</v>
      </c>
      <c r="E22">
        <v>11523</v>
      </c>
      <c r="F22">
        <v>80</v>
      </c>
      <c r="G22">
        <v>4</v>
      </c>
      <c r="H22">
        <f t="shared" si="0"/>
        <v>320</v>
      </c>
    </row>
    <row r="23" spans="2:8" x14ac:dyDescent="0.2">
      <c r="B23" t="s">
        <v>84</v>
      </c>
      <c r="C23" t="s">
        <v>85</v>
      </c>
      <c r="D23" t="s">
        <v>86</v>
      </c>
      <c r="E23">
        <v>11523</v>
      </c>
      <c r="F23">
        <v>58</v>
      </c>
      <c r="G23">
        <v>1</v>
      </c>
      <c r="H23">
        <f t="shared" si="0"/>
        <v>58</v>
      </c>
    </row>
    <row r="24" spans="2:8" x14ac:dyDescent="0.2">
      <c r="B24" t="s">
        <v>87</v>
      </c>
      <c r="C24" t="s">
        <v>88</v>
      </c>
      <c r="D24" t="s">
        <v>89</v>
      </c>
      <c r="E24">
        <v>11523</v>
      </c>
      <c r="F24">
        <v>522</v>
      </c>
      <c r="G24">
        <v>1</v>
      </c>
      <c r="H24">
        <f t="shared" si="0"/>
        <v>522</v>
      </c>
    </row>
    <row r="25" spans="2:8" x14ac:dyDescent="0.2">
      <c r="B25" t="s">
        <v>90</v>
      </c>
      <c r="C25" t="s">
        <v>91</v>
      </c>
      <c r="D25" t="s">
        <v>92</v>
      </c>
      <c r="E25">
        <v>11373</v>
      </c>
      <c r="F25">
        <v>44</v>
      </c>
      <c r="G25">
        <v>1</v>
      </c>
      <c r="H25">
        <f t="shared" si="0"/>
        <v>44</v>
      </c>
    </row>
    <row r="26" spans="2:8" x14ac:dyDescent="0.2">
      <c r="B26" t="s">
        <v>93</v>
      </c>
      <c r="C26" t="s">
        <v>94</v>
      </c>
      <c r="D26" t="s">
        <v>95</v>
      </c>
      <c r="E26">
        <v>11523</v>
      </c>
      <c r="F26">
        <v>133</v>
      </c>
      <c r="G26">
        <v>2</v>
      </c>
      <c r="H26">
        <f t="shared" si="0"/>
        <v>266</v>
      </c>
    </row>
    <row r="27" spans="2:8" x14ac:dyDescent="0.2">
      <c r="B27" t="s">
        <v>96</v>
      </c>
      <c r="C27" t="s">
        <v>97</v>
      </c>
      <c r="D27" t="s">
        <v>98</v>
      </c>
      <c r="E27">
        <v>11523</v>
      </c>
      <c r="F27">
        <v>110</v>
      </c>
      <c r="G27">
        <v>1</v>
      </c>
      <c r="H27">
        <f t="shared" si="0"/>
        <v>110</v>
      </c>
    </row>
    <row r="28" spans="2:8" x14ac:dyDescent="0.2">
      <c r="B28" t="s">
        <v>99</v>
      </c>
      <c r="C28" t="s">
        <v>100</v>
      </c>
      <c r="D28" t="s">
        <v>101</v>
      </c>
      <c r="E28">
        <v>11523</v>
      </c>
      <c r="F28">
        <v>88</v>
      </c>
      <c r="G28">
        <v>3</v>
      </c>
      <c r="H28">
        <f t="shared" si="0"/>
        <v>264</v>
      </c>
    </row>
    <row r="29" spans="2:8" x14ac:dyDescent="0.2">
      <c r="B29" t="s">
        <v>102</v>
      </c>
      <c r="C29" t="s">
        <v>79</v>
      </c>
      <c r="D29" t="s">
        <v>103</v>
      </c>
      <c r="E29">
        <v>11523</v>
      </c>
      <c r="F29">
        <v>52</v>
      </c>
      <c r="G29">
        <v>1</v>
      </c>
      <c r="H29">
        <f t="shared" si="0"/>
        <v>52</v>
      </c>
    </row>
    <row r="30" spans="2:8" x14ac:dyDescent="0.2">
      <c r="B30" t="s">
        <v>104</v>
      </c>
      <c r="C30" t="s">
        <v>105</v>
      </c>
      <c r="G30">
        <v>1</v>
      </c>
      <c r="H30">
        <f t="shared" si="0"/>
        <v>0</v>
      </c>
    </row>
    <row r="31" spans="2:8" x14ac:dyDescent="0.2">
      <c r="B31" t="s">
        <v>106</v>
      </c>
      <c r="C31" t="s">
        <v>107</v>
      </c>
      <c r="G31">
        <v>1</v>
      </c>
      <c r="H31">
        <f t="shared" si="0"/>
        <v>0</v>
      </c>
    </row>
    <row r="32" spans="2:8" x14ac:dyDescent="0.2">
      <c r="B32" t="s">
        <v>108</v>
      </c>
      <c r="C32" t="s">
        <v>109</v>
      </c>
      <c r="D32" t="s">
        <v>110</v>
      </c>
      <c r="E32">
        <v>11523</v>
      </c>
      <c r="F32">
        <v>166</v>
      </c>
      <c r="G32">
        <v>1</v>
      </c>
      <c r="H32">
        <f t="shared" si="0"/>
        <v>166</v>
      </c>
    </row>
    <row r="33" spans="2:8" x14ac:dyDescent="0.2">
      <c r="B33" t="s">
        <v>111</v>
      </c>
      <c r="C33" t="s">
        <v>112</v>
      </c>
      <c r="D33" t="s">
        <v>113</v>
      </c>
      <c r="E33">
        <v>11523</v>
      </c>
      <c r="F33">
        <v>260</v>
      </c>
      <c r="G33">
        <v>1</v>
      </c>
      <c r="H33">
        <f t="shared" si="0"/>
        <v>260</v>
      </c>
    </row>
    <row r="34" spans="2:8" x14ac:dyDescent="0.2">
      <c r="B34" t="s">
        <v>114</v>
      </c>
      <c r="C34" t="s">
        <v>115</v>
      </c>
      <c r="D34" t="s">
        <v>116</v>
      </c>
      <c r="E34">
        <v>11523</v>
      </c>
      <c r="F34">
        <v>180</v>
      </c>
      <c r="G34">
        <v>2</v>
      </c>
      <c r="H34">
        <f t="shared" si="0"/>
        <v>360</v>
      </c>
    </row>
    <row r="35" spans="2:8" x14ac:dyDescent="0.2">
      <c r="B35" t="s">
        <v>117</v>
      </c>
      <c r="C35" t="s">
        <v>118</v>
      </c>
      <c r="D35" t="s">
        <v>119</v>
      </c>
      <c r="E35">
        <v>11523</v>
      </c>
      <c r="F35">
        <v>56</v>
      </c>
      <c r="G35">
        <v>2</v>
      </c>
      <c r="H35">
        <f t="shared" si="0"/>
        <v>112</v>
      </c>
    </row>
    <row r="36" spans="2:8" x14ac:dyDescent="0.2">
      <c r="B36" t="s">
        <v>120</v>
      </c>
      <c r="C36" t="s">
        <v>121</v>
      </c>
      <c r="D36" t="s">
        <v>122</v>
      </c>
      <c r="E36">
        <v>11523</v>
      </c>
      <c r="F36">
        <v>220</v>
      </c>
      <c r="G36">
        <v>1</v>
      </c>
      <c r="H36">
        <f t="shared" si="0"/>
        <v>220</v>
      </c>
    </row>
    <row r="37" spans="2:8" x14ac:dyDescent="0.2">
      <c r="B37" t="s">
        <v>123</v>
      </c>
      <c r="C37" t="s">
        <v>88</v>
      </c>
      <c r="D37" t="s">
        <v>124</v>
      </c>
      <c r="E37">
        <v>11523</v>
      </c>
      <c r="F37">
        <v>120</v>
      </c>
      <c r="G37">
        <v>2</v>
      </c>
      <c r="H37">
        <f t="shared" si="0"/>
        <v>240</v>
      </c>
    </row>
    <row r="38" spans="2:8" x14ac:dyDescent="0.2">
      <c r="B38" t="s">
        <v>125</v>
      </c>
      <c r="C38" t="s">
        <v>55</v>
      </c>
      <c r="E38" s="22"/>
      <c r="G38">
        <v>2</v>
      </c>
      <c r="H38">
        <f t="shared" si="0"/>
        <v>0</v>
      </c>
    </row>
    <row r="39" spans="2:8" x14ac:dyDescent="0.2">
      <c r="B39" t="s">
        <v>126</v>
      </c>
      <c r="C39" t="s">
        <v>127</v>
      </c>
      <c r="D39" t="s">
        <v>128</v>
      </c>
      <c r="E39">
        <v>11523</v>
      </c>
      <c r="F39">
        <v>99</v>
      </c>
      <c r="G39">
        <v>1</v>
      </c>
      <c r="H39">
        <f t="shared" si="0"/>
        <v>99</v>
      </c>
    </row>
    <row r="40" spans="2:8" x14ac:dyDescent="0.2">
      <c r="B40" t="s">
        <v>129</v>
      </c>
      <c r="C40" t="s">
        <v>112</v>
      </c>
      <c r="D40" t="s">
        <v>130</v>
      </c>
      <c r="E40" s="22">
        <v>11523</v>
      </c>
      <c r="F40">
        <v>86</v>
      </c>
      <c r="G40">
        <v>1</v>
      </c>
      <c r="H40">
        <f t="shared" si="0"/>
        <v>86</v>
      </c>
    </row>
    <row r="41" spans="2:8" x14ac:dyDescent="0.2">
      <c r="B41" t="s">
        <v>131</v>
      </c>
      <c r="C41" t="s">
        <v>132</v>
      </c>
      <c r="D41" t="s">
        <v>133</v>
      </c>
      <c r="E41">
        <v>11523</v>
      </c>
      <c r="F41">
        <v>144</v>
      </c>
      <c r="G41">
        <v>1</v>
      </c>
      <c r="H41">
        <f t="shared" si="0"/>
        <v>144</v>
      </c>
    </row>
    <row r="42" spans="2:8" x14ac:dyDescent="0.2">
      <c r="B42" t="s">
        <v>134</v>
      </c>
      <c r="C42" t="s">
        <v>135</v>
      </c>
      <c r="D42" t="s">
        <v>136</v>
      </c>
      <c r="E42" s="22">
        <v>11523</v>
      </c>
      <c r="F42">
        <v>55</v>
      </c>
      <c r="G42">
        <v>1</v>
      </c>
      <c r="H42">
        <f t="shared" si="0"/>
        <v>55</v>
      </c>
    </row>
    <row r="43" spans="2:8" x14ac:dyDescent="0.2">
      <c r="B43" t="s">
        <v>137</v>
      </c>
      <c r="C43" t="s">
        <v>138</v>
      </c>
      <c r="D43" t="s">
        <v>139</v>
      </c>
      <c r="E43" s="22">
        <v>11600</v>
      </c>
      <c r="F43">
        <v>420</v>
      </c>
      <c r="G43">
        <v>1</v>
      </c>
      <c r="H43">
        <f t="shared" si="0"/>
        <v>420</v>
      </c>
    </row>
    <row r="44" spans="2:8" x14ac:dyDescent="0.2">
      <c r="B44" t="s">
        <v>140</v>
      </c>
      <c r="C44" t="s">
        <v>141</v>
      </c>
      <c r="D44" t="s">
        <v>142</v>
      </c>
      <c r="E44" t="s">
        <v>143</v>
      </c>
      <c r="F44">
        <v>245</v>
      </c>
      <c r="G44">
        <v>1</v>
      </c>
      <c r="H44">
        <f t="shared" si="0"/>
        <v>245</v>
      </c>
    </row>
    <row r="45" spans="2:8" x14ac:dyDescent="0.2">
      <c r="B45" t="s">
        <v>144</v>
      </c>
      <c r="C45" t="s">
        <v>145</v>
      </c>
      <c r="D45" t="s">
        <v>146</v>
      </c>
      <c r="E45">
        <v>11523</v>
      </c>
      <c r="F45">
        <v>60</v>
      </c>
      <c r="G45">
        <v>2</v>
      </c>
      <c r="H45">
        <f t="shared" si="0"/>
        <v>120</v>
      </c>
    </row>
    <row r="46" spans="2:8" x14ac:dyDescent="0.2">
      <c r="B46" t="s">
        <v>147</v>
      </c>
      <c r="C46" t="s">
        <v>148</v>
      </c>
      <c r="D46" t="s">
        <v>149</v>
      </c>
      <c r="E46">
        <v>11500</v>
      </c>
      <c r="F46">
        <v>88</v>
      </c>
      <c r="G46">
        <v>2</v>
      </c>
      <c r="H46">
        <f t="shared" si="0"/>
        <v>176</v>
      </c>
    </row>
    <row r="47" spans="2:8" x14ac:dyDescent="0.2">
      <c r="B47" t="s">
        <v>150</v>
      </c>
      <c r="C47" t="s">
        <v>151</v>
      </c>
      <c r="D47" t="s">
        <v>152</v>
      </c>
      <c r="E47" t="s">
        <v>153</v>
      </c>
      <c r="F47">
        <v>120</v>
      </c>
      <c r="G47">
        <v>2</v>
      </c>
      <c r="H47">
        <f t="shared" si="0"/>
        <v>240</v>
      </c>
    </row>
    <row r="48" spans="2:8" x14ac:dyDescent="0.2">
      <c r="B48" t="s">
        <v>154</v>
      </c>
      <c r="C48" t="s">
        <v>155</v>
      </c>
      <c r="G48">
        <v>1</v>
      </c>
      <c r="H48">
        <f t="shared" si="0"/>
        <v>0</v>
      </c>
    </row>
    <row r="49" spans="2:8" x14ac:dyDescent="0.2">
      <c r="B49" t="s">
        <v>156</v>
      </c>
      <c r="C49" t="s">
        <v>157</v>
      </c>
      <c r="G49">
        <v>1</v>
      </c>
      <c r="H49">
        <f t="shared" si="0"/>
        <v>0</v>
      </c>
    </row>
    <row r="50" spans="2:8" x14ac:dyDescent="0.2">
      <c r="B50" t="s">
        <v>158</v>
      </c>
      <c r="C50" t="s">
        <v>159</v>
      </c>
      <c r="D50" t="s">
        <v>160</v>
      </c>
      <c r="E50">
        <v>11523</v>
      </c>
      <c r="F50">
        <v>142</v>
      </c>
      <c r="G50">
        <v>1</v>
      </c>
      <c r="H50">
        <f t="shared" si="0"/>
        <v>142</v>
      </c>
    </row>
    <row r="51" spans="2:8" x14ac:dyDescent="0.2">
      <c r="B51" t="s">
        <v>161</v>
      </c>
      <c r="C51" t="s">
        <v>162</v>
      </c>
      <c r="D51" t="s">
        <v>113</v>
      </c>
      <c r="E51">
        <v>11523</v>
      </c>
      <c r="F51">
        <v>81</v>
      </c>
      <c r="G51">
        <v>1</v>
      </c>
      <c r="H51">
        <f t="shared" si="0"/>
        <v>81</v>
      </c>
    </row>
    <row r="52" spans="2:8" x14ac:dyDescent="0.2">
      <c r="B52" t="s">
        <v>163</v>
      </c>
      <c r="C52" t="s">
        <v>164</v>
      </c>
      <c r="D52" t="s">
        <v>165</v>
      </c>
      <c r="E52">
        <v>11500</v>
      </c>
      <c r="F52">
        <v>190</v>
      </c>
      <c r="G52">
        <v>1</v>
      </c>
      <c r="H52">
        <f t="shared" si="0"/>
        <v>190</v>
      </c>
    </row>
    <row r="53" spans="2:8" x14ac:dyDescent="0.2">
      <c r="B53" t="s">
        <v>166</v>
      </c>
      <c r="C53" t="s">
        <v>167</v>
      </c>
      <c r="D53" t="s">
        <v>168</v>
      </c>
      <c r="F53">
        <v>289</v>
      </c>
      <c r="G53">
        <v>1</v>
      </c>
      <c r="H53">
        <f t="shared" si="0"/>
        <v>289</v>
      </c>
    </row>
    <row r="54" spans="2:8" x14ac:dyDescent="0.2">
      <c r="B54" t="s">
        <v>169</v>
      </c>
      <c r="C54" t="s">
        <v>170</v>
      </c>
      <c r="G54">
        <v>1</v>
      </c>
      <c r="H54">
        <f t="shared" si="0"/>
        <v>0</v>
      </c>
    </row>
    <row r="55" spans="2:8" x14ac:dyDescent="0.2">
      <c r="B55" t="s">
        <v>171</v>
      </c>
      <c r="C55" t="s">
        <v>172</v>
      </c>
      <c r="G55">
        <v>1</v>
      </c>
      <c r="H55">
        <f t="shared" si="0"/>
        <v>0</v>
      </c>
    </row>
    <row r="56" spans="2:8" x14ac:dyDescent="0.2">
      <c r="B56" t="s">
        <v>173</v>
      </c>
      <c r="C56" t="s">
        <v>52</v>
      </c>
      <c r="D56" t="s">
        <v>174</v>
      </c>
      <c r="E56">
        <v>11523</v>
      </c>
      <c r="F56">
        <v>230</v>
      </c>
      <c r="G56">
        <v>1</v>
      </c>
      <c r="H56">
        <f t="shared" si="0"/>
        <v>230</v>
      </c>
    </row>
    <row r="57" spans="2:8" x14ac:dyDescent="0.2">
      <c r="B57" t="s">
        <v>175</v>
      </c>
      <c r="C57" t="s">
        <v>176</v>
      </c>
      <c r="D57" t="s">
        <v>177</v>
      </c>
      <c r="E57">
        <v>11523</v>
      </c>
      <c r="F57">
        <v>305</v>
      </c>
      <c r="G57">
        <v>2</v>
      </c>
      <c r="H57">
        <f t="shared" si="0"/>
        <v>610</v>
      </c>
    </row>
    <row r="58" spans="2:8" x14ac:dyDescent="0.2">
      <c r="B58" t="s">
        <v>178</v>
      </c>
      <c r="C58" t="s">
        <v>109</v>
      </c>
      <c r="D58" t="s">
        <v>179</v>
      </c>
      <c r="E58">
        <v>11523</v>
      </c>
      <c r="F58">
        <v>48</v>
      </c>
      <c r="G58">
        <v>1</v>
      </c>
      <c r="H58">
        <f t="shared" si="0"/>
        <v>48</v>
      </c>
    </row>
    <row r="59" spans="2:8" x14ac:dyDescent="0.2">
      <c r="B59" t="s">
        <v>180</v>
      </c>
      <c r="C59" t="s">
        <v>181</v>
      </c>
      <c r="G59">
        <v>1</v>
      </c>
      <c r="H59">
        <f t="shared" si="0"/>
        <v>0</v>
      </c>
    </row>
    <row r="60" spans="2:8" x14ac:dyDescent="0.2">
      <c r="B60" t="s">
        <v>182</v>
      </c>
      <c r="C60" t="s">
        <v>183</v>
      </c>
      <c r="D60" t="s">
        <v>184</v>
      </c>
      <c r="E60">
        <v>11353</v>
      </c>
      <c r="F60">
        <v>66</v>
      </c>
      <c r="G60">
        <v>1</v>
      </c>
      <c r="H60">
        <f t="shared" si="0"/>
        <v>66</v>
      </c>
    </row>
    <row r="61" spans="2:8" x14ac:dyDescent="0.2">
      <c r="B61" t="s">
        <v>185</v>
      </c>
      <c r="C61" t="s">
        <v>186</v>
      </c>
      <c r="G61">
        <v>1</v>
      </c>
      <c r="H61">
        <f t="shared" si="0"/>
        <v>0</v>
      </c>
    </row>
    <row r="62" spans="2:8" x14ac:dyDescent="0.2">
      <c r="B62" t="s">
        <v>187</v>
      </c>
      <c r="C62" t="s">
        <v>188</v>
      </c>
      <c r="D62" t="s">
        <v>103</v>
      </c>
      <c r="E62">
        <v>11523</v>
      </c>
      <c r="F62">
        <v>82</v>
      </c>
      <c r="G62">
        <v>1</v>
      </c>
      <c r="H62">
        <f t="shared" si="0"/>
        <v>82</v>
      </c>
    </row>
    <row r="63" spans="2:8" x14ac:dyDescent="0.2">
      <c r="B63" t="s">
        <v>189</v>
      </c>
      <c r="C63" t="s">
        <v>190</v>
      </c>
      <c r="D63" t="s">
        <v>191</v>
      </c>
      <c r="E63">
        <v>11523</v>
      </c>
      <c r="F63">
        <v>94</v>
      </c>
      <c r="G63">
        <v>1</v>
      </c>
      <c r="H63">
        <f t="shared" si="0"/>
        <v>94</v>
      </c>
    </row>
    <row r="64" spans="2:8" x14ac:dyDescent="0.2">
      <c r="B64" t="s">
        <v>192</v>
      </c>
      <c r="C64" t="s">
        <v>193</v>
      </c>
      <c r="D64" t="s">
        <v>194</v>
      </c>
      <c r="E64" s="22">
        <v>11600</v>
      </c>
      <c r="F64">
        <v>150</v>
      </c>
      <c r="G64">
        <v>1</v>
      </c>
      <c r="H64">
        <f t="shared" si="0"/>
        <v>150</v>
      </c>
    </row>
    <row r="65" spans="2:8" x14ac:dyDescent="0.2">
      <c r="B65" t="s">
        <v>195</v>
      </c>
      <c r="C65" t="s">
        <v>196</v>
      </c>
      <c r="D65" t="s">
        <v>197</v>
      </c>
      <c r="E65" s="22"/>
      <c r="F65">
        <v>230</v>
      </c>
      <c r="G65">
        <v>1</v>
      </c>
      <c r="H65">
        <f t="shared" si="0"/>
        <v>230</v>
      </c>
    </row>
    <row r="66" spans="2:8" x14ac:dyDescent="0.2">
      <c r="B66" t="s">
        <v>198</v>
      </c>
      <c r="C66" t="s">
        <v>199</v>
      </c>
      <c r="E66" s="22"/>
      <c r="G66">
        <v>1</v>
      </c>
      <c r="H66">
        <f t="shared" si="0"/>
        <v>0</v>
      </c>
    </row>
    <row r="67" spans="2:8" x14ac:dyDescent="0.2">
      <c r="B67" t="s">
        <v>200</v>
      </c>
      <c r="C67" t="s">
        <v>55</v>
      </c>
      <c r="D67" t="s">
        <v>201</v>
      </c>
      <c r="E67" s="22">
        <v>11523</v>
      </c>
      <c r="F67">
        <v>190</v>
      </c>
      <c r="G67">
        <v>1</v>
      </c>
      <c r="H67">
        <f t="shared" si="0"/>
        <v>190</v>
      </c>
    </row>
    <row r="68" spans="2:8" x14ac:dyDescent="0.2">
      <c r="B68" t="s">
        <v>202</v>
      </c>
      <c r="C68" t="s">
        <v>190</v>
      </c>
      <c r="D68" t="s">
        <v>203</v>
      </c>
      <c r="E68">
        <v>11523</v>
      </c>
      <c r="F68">
        <v>240</v>
      </c>
      <c r="G68">
        <v>2</v>
      </c>
      <c r="H68">
        <f t="shared" si="0"/>
        <v>480</v>
      </c>
    </row>
    <row r="69" spans="2:8" x14ac:dyDescent="0.2">
      <c r="B69" t="s">
        <v>204</v>
      </c>
      <c r="C69" t="s">
        <v>205</v>
      </c>
      <c r="D69" t="s">
        <v>206</v>
      </c>
      <c r="E69">
        <v>11373</v>
      </c>
      <c r="F69">
        <v>150</v>
      </c>
      <c r="G69">
        <v>1</v>
      </c>
      <c r="H69">
        <f t="shared" si="0"/>
        <v>150</v>
      </c>
    </row>
    <row r="70" spans="2:8" x14ac:dyDescent="0.2">
      <c r="B70" t="s">
        <v>207</v>
      </c>
      <c r="C70" t="s">
        <v>208</v>
      </c>
      <c r="G70">
        <v>1</v>
      </c>
      <c r="H70">
        <f t="shared" si="0"/>
        <v>0</v>
      </c>
    </row>
    <row r="71" spans="2:8" x14ac:dyDescent="0.2">
      <c r="B71" t="s">
        <v>209</v>
      </c>
      <c r="C71" t="s">
        <v>210</v>
      </c>
      <c r="D71" t="s">
        <v>211</v>
      </c>
      <c r="E71">
        <v>11523</v>
      </c>
      <c r="F71">
        <v>142</v>
      </c>
      <c r="G71">
        <v>2</v>
      </c>
      <c r="H71">
        <f t="shared" si="0"/>
        <v>284</v>
      </c>
    </row>
    <row r="72" spans="2:8" x14ac:dyDescent="0.2">
      <c r="B72" t="s">
        <v>212</v>
      </c>
      <c r="C72" t="s">
        <v>176</v>
      </c>
      <c r="D72" t="s">
        <v>213</v>
      </c>
      <c r="E72">
        <v>11523</v>
      </c>
      <c r="F72">
        <v>175</v>
      </c>
      <c r="G72">
        <v>1</v>
      </c>
      <c r="H72">
        <f t="shared" si="0"/>
        <v>175</v>
      </c>
    </row>
    <row r="73" spans="2:8" x14ac:dyDescent="0.2">
      <c r="B73" t="s">
        <v>214</v>
      </c>
      <c r="C73" t="s">
        <v>183</v>
      </c>
      <c r="D73" t="s">
        <v>215</v>
      </c>
      <c r="E73">
        <v>11353</v>
      </c>
      <c r="F73">
        <v>48</v>
      </c>
      <c r="G73">
        <v>1</v>
      </c>
      <c r="H73">
        <f t="shared" si="0"/>
        <v>48</v>
      </c>
    </row>
    <row r="74" spans="2:8" x14ac:dyDescent="0.2">
      <c r="B74" t="s">
        <v>216</v>
      </c>
      <c r="C74" t="s">
        <v>217</v>
      </c>
      <c r="G74">
        <v>1</v>
      </c>
      <c r="H74">
        <f t="shared" ref="H74:H107" si="1">F74*G74</f>
        <v>0</v>
      </c>
    </row>
    <row r="75" spans="2:8" x14ac:dyDescent="0.2">
      <c r="B75" t="s">
        <v>218</v>
      </c>
      <c r="C75" t="s">
        <v>176</v>
      </c>
      <c r="G75">
        <v>1</v>
      </c>
      <c r="H75">
        <f t="shared" si="1"/>
        <v>0</v>
      </c>
    </row>
    <row r="76" spans="2:8" x14ac:dyDescent="0.2">
      <c r="B76" t="s">
        <v>219</v>
      </c>
      <c r="C76" t="s">
        <v>186</v>
      </c>
      <c r="D76" t="s">
        <v>220</v>
      </c>
      <c r="E76">
        <v>11523</v>
      </c>
      <c r="F76">
        <v>59</v>
      </c>
      <c r="G76">
        <v>1</v>
      </c>
      <c r="H76">
        <f t="shared" si="1"/>
        <v>59</v>
      </c>
    </row>
    <row r="77" spans="2:8" x14ac:dyDescent="0.2">
      <c r="B77" t="s">
        <v>221</v>
      </c>
      <c r="C77" t="s">
        <v>222</v>
      </c>
      <c r="D77" t="s">
        <v>223</v>
      </c>
      <c r="E77">
        <v>11523</v>
      </c>
      <c r="F77">
        <v>77</v>
      </c>
      <c r="G77">
        <v>1</v>
      </c>
      <c r="H77">
        <f t="shared" si="1"/>
        <v>77</v>
      </c>
    </row>
    <row r="78" spans="2:8" x14ac:dyDescent="0.2">
      <c r="B78" t="s">
        <v>224</v>
      </c>
      <c r="C78" t="s">
        <v>225</v>
      </c>
      <c r="D78" t="s">
        <v>226</v>
      </c>
      <c r="E78">
        <v>11523</v>
      </c>
      <c r="F78">
        <v>140</v>
      </c>
      <c r="G78">
        <v>2</v>
      </c>
      <c r="H78">
        <f t="shared" si="1"/>
        <v>280</v>
      </c>
    </row>
    <row r="79" spans="2:8" x14ac:dyDescent="0.2">
      <c r="B79" t="s">
        <v>227</v>
      </c>
      <c r="C79" t="s">
        <v>228</v>
      </c>
      <c r="D79" t="s">
        <v>229</v>
      </c>
      <c r="E79">
        <v>11523</v>
      </c>
      <c r="F79">
        <v>138</v>
      </c>
      <c r="G79">
        <v>1</v>
      </c>
      <c r="H79">
        <f t="shared" si="1"/>
        <v>138</v>
      </c>
    </row>
    <row r="80" spans="2:8" x14ac:dyDescent="0.2">
      <c r="B80" t="s">
        <v>230</v>
      </c>
      <c r="C80" t="s">
        <v>231</v>
      </c>
      <c r="D80" t="s">
        <v>232</v>
      </c>
      <c r="E80">
        <v>11523</v>
      </c>
      <c r="F80">
        <v>110</v>
      </c>
      <c r="G80">
        <v>2</v>
      </c>
      <c r="H80">
        <f t="shared" si="1"/>
        <v>220</v>
      </c>
    </row>
    <row r="81" spans="2:8" x14ac:dyDescent="0.2">
      <c r="B81" t="s">
        <v>233</v>
      </c>
      <c r="C81" t="s">
        <v>234</v>
      </c>
      <c r="G81">
        <v>1</v>
      </c>
      <c r="H81">
        <f t="shared" si="1"/>
        <v>0</v>
      </c>
    </row>
    <row r="82" spans="2:8" x14ac:dyDescent="0.2">
      <c r="B82" t="s">
        <v>235</v>
      </c>
      <c r="C82" t="s">
        <v>236</v>
      </c>
      <c r="D82" t="s">
        <v>237</v>
      </c>
      <c r="F82">
        <v>420</v>
      </c>
      <c r="G82">
        <v>1</v>
      </c>
      <c r="H82">
        <f t="shared" si="1"/>
        <v>420</v>
      </c>
    </row>
    <row r="83" spans="2:8" x14ac:dyDescent="0.2">
      <c r="B83" t="s">
        <v>238</v>
      </c>
      <c r="C83" t="s">
        <v>239</v>
      </c>
      <c r="D83" t="s">
        <v>240</v>
      </c>
      <c r="E83">
        <v>11600</v>
      </c>
      <c r="F83">
        <v>108</v>
      </c>
      <c r="G83">
        <v>4</v>
      </c>
      <c r="H83">
        <f t="shared" si="1"/>
        <v>432</v>
      </c>
    </row>
    <row r="84" spans="2:8" x14ac:dyDescent="0.2">
      <c r="B84" t="s">
        <v>241</v>
      </c>
      <c r="C84" t="s">
        <v>242</v>
      </c>
      <c r="D84" t="s">
        <v>243</v>
      </c>
      <c r="E84">
        <v>11500</v>
      </c>
      <c r="F84">
        <v>256</v>
      </c>
      <c r="G84">
        <v>2</v>
      </c>
      <c r="H84">
        <f t="shared" si="1"/>
        <v>512</v>
      </c>
    </row>
    <row r="85" spans="2:8" x14ac:dyDescent="0.2">
      <c r="B85" t="s">
        <v>244</v>
      </c>
      <c r="C85" t="s">
        <v>245</v>
      </c>
      <c r="D85" t="s">
        <v>246</v>
      </c>
      <c r="E85">
        <v>11500</v>
      </c>
      <c r="F85">
        <v>88</v>
      </c>
      <c r="G85">
        <v>1</v>
      </c>
      <c r="H85">
        <f t="shared" si="1"/>
        <v>88</v>
      </c>
    </row>
    <row r="86" spans="2:8" x14ac:dyDescent="0.2">
      <c r="B86" t="s">
        <v>247</v>
      </c>
      <c r="C86" t="s">
        <v>248</v>
      </c>
      <c r="D86" t="s">
        <v>249</v>
      </c>
      <c r="E86">
        <v>11523</v>
      </c>
      <c r="F86">
        <v>210</v>
      </c>
      <c r="G86">
        <v>1</v>
      </c>
      <c r="H86">
        <f t="shared" si="1"/>
        <v>210</v>
      </c>
    </row>
    <row r="87" spans="2:8" x14ac:dyDescent="0.2">
      <c r="B87" t="s">
        <v>250</v>
      </c>
      <c r="C87" t="s">
        <v>251</v>
      </c>
      <c r="G87">
        <v>1</v>
      </c>
      <c r="H87">
        <f t="shared" si="1"/>
        <v>0</v>
      </c>
    </row>
    <row r="88" spans="2:8" x14ac:dyDescent="0.2">
      <c r="B88" t="s">
        <v>252</v>
      </c>
      <c r="C88" t="s">
        <v>253</v>
      </c>
      <c r="G88">
        <v>1</v>
      </c>
      <c r="H88">
        <f t="shared" si="1"/>
        <v>0</v>
      </c>
    </row>
    <row r="89" spans="2:8" x14ac:dyDescent="0.2">
      <c r="B89" t="s">
        <v>254</v>
      </c>
      <c r="C89" t="s">
        <v>255</v>
      </c>
      <c r="D89" t="s">
        <v>256</v>
      </c>
      <c r="E89">
        <v>11523</v>
      </c>
      <c r="F89">
        <v>530</v>
      </c>
      <c r="G89">
        <v>1</v>
      </c>
      <c r="H89">
        <f t="shared" si="1"/>
        <v>530</v>
      </c>
    </row>
    <row r="90" spans="2:8" x14ac:dyDescent="0.2">
      <c r="B90" t="s">
        <v>254</v>
      </c>
      <c r="C90" t="s">
        <v>257</v>
      </c>
      <c r="D90" t="s">
        <v>256</v>
      </c>
      <c r="E90">
        <v>11523</v>
      </c>
      <c r="F90">
        <v>450</v>
      </c>
      <c r="G90">
        <v>1</v>
      </c>
      <c r="H90">
        <f t="shared" si="1"/>
        <v>450</v>
      </c>
    </row>
    <row r="91" spans="2:8" x14ac:dyDescent="0.2">
      <c r="B91" t="s">
        <v>258</v>
      </c>
      <c r="C91" t="s">
        <v>121</v>
      </c>
      <c r="D91" t="s">
        <v>259</v>
      </c>
      <c r="E91">
        <v>11523</v>
      </c>
      <c r="F91">
        <v>325</v>
      </c>
      <c r="G91">
        <v>1</v>
      </c>
      <c r="H91">
        <f t="shared" si="1"/>
        <v>325</v>
      </c>
    </row>
    <row r="92" spans="2:8" x14ac:dyDescent="0.2">
      <c r="B92" t="s">
        <v>260</v>
      </c>
      <c r="C92" t="s">
        <v>261</v>
      </c>
      <c r="G92">
        <v>1</v>
      </c>
      <c r="H92">
        <f t="shared" si="1"/>
        <v>0</v>
      </c>
    </row>
    <row r="93" spans="2:8" x14ac:dyDescent="0.2">
      <c r="B93" t="s">
        <v>262</v>
      </c>
      <c r="C93" t="s">
        <v>263</v>
      </c>
      <c r="D93" t="s">
        <v>264</v>
      </c>
      <c r="E93">
        <v>11523</v>
      </c>
      <c r="F93">
        <v>470</v>
      </c>
      <c r="G93">
        <v>1</v>
      </c>
      <c r="H93">
        <f t="shared" si="1"/>
        <v>470</v>
      </c>
    </row>
    <row r="94" spans="2:8" x14ac:dyDescent="0.2">
      <c r="B94" t="s">
        <v>265</v>
      </c>
      <c r="C94" t="s">
        <v>266</v>
      </c>
      <c r="D94" t="s">
        <v>267</v>
      </c>
      <c r="E94">
        <v>11500</v>
      </c>
      <c r="F94">
        <v>230</v>
      </c>
      <c r="G94">
        <v>2</v>
      </c>
      <c r="H94">
        <f t="shared" si="1"/>
        <v>460</v>
      </c>
    </row>
    <row r="95" spans="2:8" x14ac:dyDescent="0.2">
      <c r="B95" t="s">
        <v>268</v>
      </c>
      <c r="C95" t="s">
        <v>121</v>
      </c>
      <c r="D95" t="s">
        <v>269</v>
      </c>
      <c r="E95">
        <v>11523</v>
      </c>
      <c r="F95">
        <v>227</v>
      </c>
      <c r="G95">
        <v>1</v>
      </c>
      <c r="H95">
        <f t="shared" si="1"/>
        <v>227</v>
      </c>
    </row>
    <row r="96" spans="2:8" x14ac:dyDescent="0.2">
      <c r="B96" t="s">
        <v>270</v>
      </c>
      <c r="C96" t="s">
        <v>271</v>
      </c>
      <c r="D96" t="s">
        <v>272</v>
      </c>
      <c r="E96">
        <v>11500</v>
      </c>
      <c r="F96">
        <v>210</v>
      </c>
      <c r="G96">
        <v>2</v>
      </c>
      <c r="H96">
        <f t="shared" si="1"/>
        <v>420</v>
      </c>
    </row>
    <row r="97" spans="2:8" x14ac:dyDescent="0.2">
      <c r="B97" t="s">
        <v>273</v>
      </c>
      <c r="C97" t="s">
        <v>274</v>
      </c>
      <c r="D97" t="s">
        <v>275</v>
      </c>
      <c r="E97">
        <v>11600</v>
      </c>
      <c r="F97">
        <v>302</v>
      </c>
      <c r="G97">
        <v>4</v>
      </c>
      <c r="H97">
        <f t="shared" si="1"/>
        <v>1208</v>
      </c>
    </row>
    <row r="98" spans="2:8" x14ac:dyDescent="0.2">
      <c r="B98" t="s">
        <v>276</v>
      </c>
      <c r="C98" t="s">
        <v>181</v>
      </c>
      <c r="D98" t="s">
        <v>277</v>
      </c>
      <c r="E98">
        <v>11500</v>
      </c>
      <c r="F98">
        <v>224</v>
      </c>
      <c r="G98">
        <v>1</v>
      </c>
      <c r="H98">
        <f t="shared" si="1"/>
        <v>224</v>
      </c>
    </row>
    <row r="99" spans="2:8" x14ac:dyDescent="0.2">
      <c r="B99" t="s">
        <v>278</v>
      </c>
      <c r="C99" t="s">
        <v>159</v>
      </c>
      <c r="D99" t="s">
        <v>279</v>
      </c>
      <c r="E99">
        <v>11523</v>
      </c>
      <c r="F99">
        <v>560</v>
      </c>
      <c r="G99">
        <v>1</v>
      </c>
      <c r="H99">
        <f t="shared" si="1"/>
        <v>560</v>
      </c>
    </row>
    <row r="100" spans="2:8" x14ac:dyDescent="0.2">
      <c r="B100" t="s">
        <v>280</v>
      </c>
      <c r="C100" t="s">
        <v>281</v>
      </c>
      <c r="G100">
        <v>1</v>
      </c>
      <c r="H100">
        <f t="shared" si="1"/>
        <v>0</v>
      </c>
    </row>
    <row r="101" spans="2:8" x14ac:dyDescent="0.2">
      <c r="B101" t="s">
        <v>282</v>
      </c>
      <c r="C101" t="s">
        <v>283</v>
      </c>
      <c r="D101" t="s">
        <v>284</v>
      </c>
      <c r="E101">
        <v>11523</v>
      </c>
      <c r="F101">
        <v>133</v>
      </c>
      <c r="G101">
        <v>4</v>
      </c>
      <c r="H101">
        <f t="shared" si="1"/>
        <v>532</v>
      </c>
    </row>
    <row r="102" spans="2:8" x14ac:dyDescent="0.2">
      <c r="B102" t="s">
        <v>285</v>
      </c>
      <c r="C102" t="s">
        <v>88</v>
      </c>
      <c r="D102" t="s">
        <v>286</v>
      </c>
      <c r="E102">
        <v>11523</v>
      </c>
      <c r="F102">
        <v>210</v>
      </c>
      <c r="G102">
        <v>2</v>
      </c>
      <c r="H102">
        <f t="shared" si="1"/>
        <v>420</v>
      </c>
    </row>
    <row r="103" spans="2:8" x14ac:dyDescent="0.2">
      <c r="B103" t="s">
        <v>287</v>
      </c>
      <c r="C103" t="s">
        <v>82</v>
      </c>
      <c r="G103">
        <v>4</v>
      </c>
      <c r="H103">
        <f t="shared" si="1"/>
        <v>0</v>
      </c>
    </row>
    <row r="104" spans="2:8" x14ac:dyDescent="0.2">
      <c r="B104" t="s">
        <v>288</v>
      </c>
      <c r="C104" t="s">
        <v>190</v>
      </c>
      <c r="D104" t="s">
        <v>289</v>
      </c>
      <c r="E104">
        <v>11523</v>
      </c>
      <c r="F104">
        <v>187</v>
      </c>
      <c r="G104">
        <v>4</v>
      </c>
      <c r="H104">
        <f t="shared" si="1"/>
        <v>748</v>
      </c>
    </row>
    <row r="105" spans="2:8" x14ac:dyDescent="0.2">
      <c r="B105" t="s">
        <v>290</v>
      </c>
      <c r="C105" t="s">
        <v>291</v>
      </c>
      <c r="D105" t="s">
        <v>292</v>
      </c>
      <c r="E105">
        <v>11523</v>
      </c>
      <c r="F105">
        <v>162</v>
      </c>
      <c r="G105">
        <v>2</v>
      </c>
      <c r="H105">
        <f t="shared" si="1"/>
        <v>324</v>
      </c>
    </row>
    <row r="106" spans="2:8" x14ac:dyDescent="0.2">
      <c r="B106" t="s">
        <v>293</v>
      </c>
      <c r="C106" t="s">
        <v>225</v>
      </c>
      <c r="G106">
        <v>1</v>
      </c>
      <c r="H106">
        <f t="shared" si="1"/>
        <v>0</v>
      </c>
    </row>
    <row r="107" spans="2:8" x14ac:dyDescent="0.2">
      <c r="B107" t="s">
        <v>294</v>
      </c>
      <c r="C107" t="s">
        <v>295</v>
      </c>
      <c r="D107" t="s">
        <v>296</v>
      </c>
      <c r="F107">
        <v>602</v>
      </c>
      <c r="G107">
        <v>1</v>
      </c>
      <c r="H107">
        <f t="shared" si="1"/>
        <v>602</v>
      </c>
    </row>
  </sheetData>
  <pageMargins left="0.78740157499999996" right="0.78740157499999996" top="0.984251969" bottom="0.984251969" header="0.4921259845" footer="0.4921259845"/>
  <headerFooter alignWithMargin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4"/>
  <sheetViews>
    <sheetView topLeftCell="A7" workbookViewId="0">
      <selection activeCell="A4" sqref="A4:G4"/>
    </sheetView>
  </sheetViews>
  <sheetFormatPr defaultRowHeight="15" x14ac:dyDescent="0.25"/>
  <cols>
    <col min="1" max="1" width="12.140625" style="138" customWidth="1"/>
    <col min="2" max="2" width="9.140625" style="138"/>
    <col min="3" max="3" width="7" style="138" customWidth="1"/>
    <col min="4" max="4" width="11.85546875" style="138" bestFit="1" customWidth="1"/>
    <col min="5" max="16384" width="9.140625" style="138"/>
  </cols>
  <sheetData>
    <row r="1" spans="1:7" ht="32.25" customHeight="1" x14ac:dyDescent="0.25">
      <c r="A1" s="225" t="s">
        <v>573</v>
      </c>
      <c r="B1" s="225"/>
      <c r="C1" s="225"/>
      <c r="D1" s="225"/>
      <c r="E1" s="225"/>
      <c r="F1" s="225"/>
      <c r="G1" s="225"/>
    </row>
    <row r="2" spans="1:7" x14ac:dyDescent="0.25">
      <c r="A2" s="226" t="s">
        <v>362</v>
      </c>
      <c r="B2" s="227"/>
      <c r="C2" s="227"/>
      <c r="D2" s="227"/>
      <c r="E2" s="227"/>
      <c r="F2" s="227"/>
      <c r="G2" s="227"/>
    </row>
    <row r="3" spans="1:7" x14ac:dyDescent="0.25">
      <c r="A3" s="138" t="s">
        <v>601</v>
      </c>
    </row>
    <row r="4" spans="1:7" x14ac:dyDescent="0.25">
      <c r="A4" s="223" t="s">
        <v>574</v>
      </c>
      <c r="B4" s="223"/>
      <c r="C4" s="223"/>
      <c r="D4" s="223"/>
      <c r="E4" s="223"/>
      <c r="F4" s="223"/>
      <c r="G4" s="223"/>
    </row>
    <row r="5" spans="1:7" x14ac:dyDescent="0.25">
      <c r="A5" s="138" t="s">
        <v>575</v>
      </c>
      <c r="D5" s="138">
        <f>LEN(A5)-LEN(SUBSTITUTE(A5,"e",""))</f>
        <v>2</v>
      </c>
    </row>
    <row r="6" spans="1:7" x14ac:dyDescent="0.25">
      <c r="D6" s="157" t="s">
        <v>576</v>
      </c>
    </row>
    <row r="7" spans="1:7" ht="16.5" customHeight="1" x14ac:dyDescent="0.25"/>
    <row r="8" spans="1:7" x14ac:dyDescent="0.25">
      <c r="A8" s="223" t="s">
        <v>577</v>
      </c>
      <c r="B8" s="223"/>
      <c r="C8" s="223"/>
      <c r="D8" s="223"/>
      <c r="E8" s="223"/>
      <c r="F8" s="223"/>
      <c r="G8" s="223"/>
    </row>
    <row r="9" spans="1:7" ht="16.5" customHeight="1" x14ac:dyDescent="0.25"/>
    <row r="10" spans="1:7" ht="16.5" customHeight="1" x14ac:dyDescent="0.25"/>
    <row r="11" spans="1:7" ht="16.5" customHeight="1" x14ac:dyDescent="0.25"/>
    <row r="12" spans="1:7" ht="16.5" customHeight="1" x14ac:dyDescent="0.25"/>
    <row r="14" spans="1:7" x14ac:dyDescent="0.25">
      <c r="A14" s="138" t="s">
        <v>578</v>
      </c>
      <c r="D14" s="138">
        <f t="array" ref="D14">SUM(LEN(A14:A18)-LEN(SUBSTITUTE(A14:A18,"letenky","")))/LEN("letenky")</f>
        <v>5</v>
      </c>
    </row>
    <row r="15" spans="1:7" x14ac:dyDescent="0.25">
      <c r="A15" s="138" t="s">
        <v>579</v>
      </c>
      <c r="D15" s="138" t="s">
        <v>580</v>
      </c>
    </row>
    <row r="16" spans="1:7" x14ac:dyDescent="0.25">
      <c r="A16" s="138" t="s">
        <v>581</v>
      </c>
      <c r="D16" s="158" t="s">
        <v>582</v>
      </c>
    </row>
    <row r="17" spans="1:7" x14ac:dyDescent="0.25">
      <c r="A17" s="138" t="s">
        <v>583</v>
      </c>
    </row>
    <row r="18" spans="1:7" x14ac:dyDescent="0.25">
      <c r="A18" s="138" t="s">
        <v>584</v>
      </c>
    </row>
    <row r="20" spans="1:7" x14ac:dyDescent="0.25">
      <c r="A20" s="223" t="s">
        <v>585</v>
      </c>
      <c r="B20" s="223"/>
      <c r="C20" s="223"/>
      <c r="D20" s="223"/>
      <c r="E20" s="223"/>
      <c r="F20" s="223"/>
      <c r="G20" s="223"/>
    </row>
    <row r="24" spans="1:7" x14ac:dyDescent="0.25">
      <c r="A24" s="138" t="s">
        <v>578</v>
      </c>
      <c r="D24" s="138">
        <f t="array" ref="D24">SUM(LEN(A24:A28)-LEN(SUBSTITUTE(A24:A28,"e","")))</f>
        <v>12</v>
      </c>
    </row>
    <row r="25" spans="1:7" x14ac:dyDescent="0.25">
      <c r="A25" s="138" t="s">
        <v>579</v>
      </c>
      <c r="D25" s="138" t="s">
        <v>580</v>
      </c>
    </row>
    <row r="26" spans="1:7" x14ac:dyDescent="0.25">
      <c r="A26" s="138" t="s">
        <v>581</v>
      </c>
      <c r="D26" s="158" t="s">
        <v>582</v>
      </c>
    </row>
    <row r="27" spans="1:7" x14ac:dyDescent="0.25">
      <c r="A27" s="138" t="s">
        <v>583</v>
      </c>
    </row>
    <row r="28" spans="1:7" x14ac:dyDescent="0.25">
      <c r="A28" s="138" t="s">
        <v>584</v>
      </c>
    </row>
    <row r="31" spans="1:7" x14ac:dyDescent="0.25">
      <c r="A31" s="223" t="s">
        <v>586</v>
      </c>
      <c r="B31" s="223"/>
      <c r="C31" s="223"/>
      <c r="D31" s="223"/>
      <c r="E31" s="223"/>
      <c r="F31" s="223"/>
      <c r="G31" s="223"/>
    </row>
    <row r="32" spans="1:7" x14ac:dyDescent="0.25">
      <c r="A32" s="138">
        <v>7711225544</v>
      </c>
      <c r="C32" s="138" t="str">
        <f>REPLACE(A32,7,0,"/")</f>
        <v>771122/5544</v>
      </c>
      <c r="E32" s="157" t="s">
        <v>587</v>
      </c>
    </row>
    <row r="33" spans="1:7" x14ac:dyDescent="0.25">
      <c r="C33" s="138" t="str">
        <f>REPLACE(REPLACE(REPLACE(A32,5,0,"-"),3,0,"-"),9,0,"/")</f>
        <v>77-11-22/5544</v>
      </c>
    </row>
    <row r="35" spans="1:7" x14ac:dyDescent="0.25">
      <c r="A35" s="223" t="s">
        <v>588</v>
      </c>
      <c r="B35" s="223"/>
      <c r="C35" s="223"/>
      <c r="D35" s="223"/>
      <c r="E35" s="223"/>
      <c r="F35" s="223"/>
      <c r="G35" s="223"/>
    </row>
    <row r="36" spans="1:7" x14ac:dyDescent="0.25">
      <c r="A36" s="138">
        <v>777222333</v>
      </c>
      <c r="C36" s="138" t="str">
        <f>CONCATENATE("+420",A36)</f>
        <v>+420777222333</v>
      </c>
    </row>
    <row r="37" spans="1:7" x14ac:dyDescent="0.25">
      <c r="C37" s="138" t="str">
        <f>CONCATENATE("+420",A37)</f>
        <v>+420</v>
      </c>
    </row>
    <row r="38" spans="1:7" x14ac:dyDescent="0.25">
      <c r="A38" s="138">
        <v>777222333</v>
      </c>
      <c r="C38" s="138" t="str">
        <f>IF(A38="","",CONCATENATE("+420",A38))</f>
        <v>+420777222333</v>
      </c>
    </row>
    <row r="39" spans="1:7" x14ac:dyDescent="0.25">
      <c r="C39" s="138" t="str">
        <f>IF(A39="","",CONCATENATE("+420",A39))</f>
        <v/>
      </c>
    </row>
    <row r="40" spans="1:7" x14ac:dyDescent="0.25">
      <c r="A40" s="159">
        <v>777222333</v>
      </c>
      <c r="C40" s="138" t="str">
        <f>IF(A40="","",CONCATENATE("+420",A40))</f>
        <v>+420777222333</v>
      </c>
    </row>
    <row r="41" spans="1:7" x14ac:dyDescent="0.25">
      <c r="A41" s="159" t="s">
        <v>589</v>
      </c>
      <c r="C41" s="138" t="str">
        <f>IF(A41="","",CONCATENATE("+420",A41))</f>
        <v>+420+420777222333</v>
      </c>
    </row>
    <row r="42" spans="1:7" x14ac:dyDescent="0.25">
      <c r="C42" s="138" t="str">
        <f>IF(A42="","",CONCATENATE("+420",A42))</f>
        <v/>
      </c>
    </row>
    <row r="43" spans="1:7" x14ac:dyDescent="0.25">
      <c r="A43" s="138">
        <f>A40</f>
        <v>777222333</v>
      </c>
      <c r="C43" s="138" t="str">
        <f>IF(A43="","",IF(LEN(A43)=9,CONCATENATE("+420",A43),A43))</f>
        <v>+420777222333</v>
      </c>
    </row>
    <row r="44" spans="1:7" x14ac:dyDescent="0.25">
      <c r="A44" s="138" t="str">
        <f>A41</f>
        <v>+420777222333</v>
      </c>
      <c r="C44" s="138" t="str">
        <f>IF(A44="","",IF(LEN(A44)=9,CONCATENATE("+420",A44),A44))</f>
        <v>+420777222333</v>
      </c>
    </row>
    <row r="45" spans="1:7" x14ac:dyDescent="0.25">
      <c r="C45" s="138" t="str">
        <f>IF(A45="","",IF(LEN(A45)=9,CONCATENATE("+420",A45),A45))</f>
        <v/>
      </c>
    </row>
    <row r="47" spans="1:7" x14ac:dyDescent="0.25">
      <c r="A47" s="223" t="s">
        <v>590</v>
      </c>
      <c r="B47" s="223"/>
      <c r="C47" s="223"/>
      <c r="D47" s="223"/>
      <c r="E47" s="223"/>
      <c r="F47" s="223"/>
      <c r="G47" s="223"/>
    </row>
    <row r="48" spans="1:7" x14ac:dyDescent="0.25">
      <c r="A48" s="138" t="s">
        <v>591</v>
      </c>
      <c r="D48" s="138" t="str">
        <f>LEFT(A48,(FIND(" ",A48,1))-1)</f>
        <v>Jan</v>
      </c>
      <c r="E48" s="138" t="str">
        <f>MID(A48,(FIND(" ",A48,1))+1,LEN(A48))</f>
        <v>Vopršálek</v>
      </c>
    </row>
    <row r="49" spans="1:7" x14ac:dyDescent="0.25">
      <c r="A49" s="138" t="s">
        <v>592</v>
      </c>
      <c r="D49" s="138" t="str">
        <f>LEFT(A49,(FIND(" ",A49,1))-1)</f>
        <v>Pat</v>
      </c>
      <c r="E49" s="138" t="str">
        <f>MID(A49,(FIND(" ",A49,1))+1,LEN(A49))</f>
        <v>Mat</v>
      </c>
    </row>
    <row r="50" spans="1:7" x14ac:dyDescent="0.25">
      <c r="A50" s="160" t="s">
        <v>593</v>
      </c>
      <c r="B50" s="160"/>
      <c r="C50" s="160"/>
      <c r="D50" s="160" t="str">
        <f>LEFT(A50,(FIND(" ",A50,1))-1)</f>
        <v>Ing.</v>
      </c>
      <c r="E50" s="160" t="str">
        <f>MID(A50,(FIND(" ",A50,1))+1,LEN(A50))</f>
        <v>Prof. Mat Pat</v>
      </c>
    </row>
    <row r="51" spans="1:7" x14ac:dyDescent="0.25">
      <c r="A51" s="138" t="s">
        <v>591</v>
      </c>
      <c r="E51" s="138" t="str">
        <f>RIGHT(A51,(LEN(A51)-FIND(" ",A51,1)))</f>
        <v>Vopršálek</v>
      </c>
      <c r="G51" s="138">
        <f>(LEN(A48)-FIND(" ",A48,1)+1)</f>
        <v>10</v>
      </c>
    </row>
    <row r="52" spans="1:7" x14ac:dyDescent="0.25">
      <c r="A52" s="138" t="s">
        <v>594</v>
      </c>
      <c r="E52" s="138" t="str">
        <f>RIGHT(A52,(LEN(A52)-FIND(" ",A52,1)))</f>
        <v>Matt</v>
      </c>
    </row>
    <row r="55" spans="1:7" x14ac:dyDescent="0.25">
      <c r="A55" s="223" t="s">
        <v>595</v>
      </c>
      <c r="B55" s="223"/>
      <c r="C55" s="223"/>
      <c r="D55" s="223"/>
      <c r="E55" s="223"/>
      <c r="F55" s="223"/>
      <c r="G55" s="223"/>
    </row>
    <row r="56" spans="1:7" x14ac:dyDescent="0.25">
      <c r="A56" s="161" t="s">
        <v>596</v>
      </c>
      <c r="D56" s="138" t="str">
        <f>LEFT(A56,3)</f>
        <v>777</v>
      </c>
    </row>
    <row r="57" spans="1:7" x14ac:dyDescent="0.25">
      <c r="A57" s="159" t="s">
        <v>597</v>
      </c>
      <c r="D57" s="138" t="str">
        <f>RIGHT(A57,3)</f>
        <v>587</v>
      </c>
    </row>
    <row r="58" spans="1:7" x14ac:dyDescent="0.25">
      <c r="A58" s="155" t="str">
        <f>A56</f>
        <v>777222333</v>
      </c>
      <c r="D58" s="138">
        <f>LEFT(A58,3)*1</f>
        <v>777</v>
      </c>
      <c r="E58" s="157" t="s">
        <v>598</v>
      </c>
    </row>
    <row r="59" spans="1:7" x14ac:dyDescent="0.25">
      <c r="A59" s="138" t="str">
        <f>A57</f>
        <v>+244587</v>
      </c>
      <c r="D59" s="138">
        <f>RIGHT(A59,3)*1</f>
        <v>587</v>
      </c>
      <c r="E59" s="162"/>
    </row>
    <row r="60" spans="1:7" x14ac:dyDescent="0.25">
      <c r="A60" s="155" t="str">
        <f>A58</f>
        <v>777222333</v>
      </c>
      <c r="D60" s="138">
        <f>VALUE(LEFT(A60,3))</f>
        <v>777</v>
      </c>
      <c r="E60" s="157" t="s">
        <v>599</v>
      </c>
    </row>
    <row r="61" spans="1:7" x14ac:dyDescent="0.25">
      <c r="A61" s="138" t="str">
        <f>A59</f>
        <v>+244587</v>
      </c>
      <c r="D61" s="138">
        <f>VALUE(RIGHT(A61,3))</f>
        <v>587</v>
      </c>
      <c r="E61" s="162"/>
    </row>
    <row r="64" spans="1:7" x14ac:dyDescent="0.25">
      <c r="A64" s="224" t="s">
        <v>600</v>
      </c>
      <c r="B64" s="224"/>
      <c r="C64" s="224"/>
      <c r="D64" s="224"/>
      <c r="E64" s="224"/>
      <c r="F64" s="224"/>
      <c r="G64" s="224"/>
    </row>
  </sheetData>
  <mergeCells count="10">
    <mergeCell ref="A35:G35"/>
    <mergeCell ref="A47:G47"/>
    <mergeCell ref="A55:G55"/>
    <mergeCell ref="A64:G64"/>
    <mergeCell ref="A1:G1"/>
    <mergeCell ref="A2:G2"/>
    <mergeCell ref="A4:G4"/>
    <mergeCell ref="A8:G8"/>
    <mergeCell ref="A20:G20"/>
    <mergeCell ref="A31:G31"/>
  </mergeCells>
  <hyperlinks>
    <hyperlink ref="A2" r:id="rId1"/>
  </hyperlinks>
  <pageMargins left="0.7" right="0.7" top="0.78740157499999996" bottom="0.78740157499999996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31"/>
  <sheetViews>
    <sheetView workbookViewId="0">
      <selection activeCell="J30" sqref="J30"/>
    </sheetView>
  </sheetViews>
  <sheetFormatPr defaultRowHeight="12.75" x14ac:dyDescent="0.2"/>
  <cols>
    <col min="1" max="1" width="14.5703125" customWidth="1"/>
    <col min="2" max="2" width="13.85546875" bestFit="1" customWidth="1"/>
    <col min="3" max="3" width="8" customWidth="1"/>
    <col min="5" max="5" width="9.5703125" customWidth="1"/>
    <col min="6" max="6" width="12.140625" customWidth="1"/>
    <col min="7" max="7" width="10.5703125" customWidth="1"/>
  </cols>
  <sheetData>
    <row r="2" spans="1:8" ht="23.25" x14ac:dyDescent="0.35">
      <c r="A2" s="95" t="s">
        <v>460</v>
      </c>
      <c r="B2" s="96"/>
      <c r="C2" s="96"/>
      <c r="D2" s="96"/>
      <c r="E2" s="96"/>
      <c r="F2" s="96"/>
      <c r="G2" s="96"/>
      <c r="H2" s="96"/>
    </row>
    <row r="4" spans="1:8" ht="38.25" x14ac:dyDescent="0.2">
      <c r="A4" s="97" t="s">
        <v>461</v>
      </c>
      <c r="B4" s="18">
        <v>40956</v>
      </c>
    </row>
    <row r="5" spans="1:8" x14ac:dyDescent="0.2">
      <c r="A5" t="s">
        <v>462</v>
      </c>
      <c r="B5">
        <v>90</v>
      </c>
      <c r="C5" t="s">
        <v>463</v>
      </c>
      <c r="D5" t="s">
        <v>464</v>
      </c>
    </row>
    <row r="6" spans="1:8" x14ac:dyDescent="0.2">
      <c r="A6" t="s">
        <v>465</v>
      </c>
      <c r="B6" s="18">
        <f>B4+B5</f>
        <v>41046</v>
      </c>
      <c r="D6" s="2">
        <f>"17.2.2012"+90</f>
        <v>41046</v>
      </c>
      <c r="E6" s="98">
        <f>B4+90</f>
        <v>41046</v>
      </c>
    </row>
    <row r="8" spans="1:8" x14ac:dyDescent="0.2">
      <c r="F8" t="s">
        <v>466</v>
      </c>
      <c r="G8" s="99">
        <v>25000</v>
      </c>
    </row>
    <row r="9" spans="1:8" x14ac:dyDescent="0.2">
      <c r="A9" t="s">
        <v>467</v>
      </c>
      <c r="B9" s="18">
        <f ca="1">TODAY()</f>
        <v>41977</v>
      </c>
      <c r="F9" t="s">
        <v>468</v>
      </c>
      <c r="G9" s="18">
        <v>40872</v>
      </c>
    </row>
    <row r="10" spans="1:8" ht="26.25" thickBot="1" x14ac:dyDescent="0.25">
      <c r="A10" s="97" t="s">
        <v>469</v>
      </c>
      <c r="B10" s="100">
        <v>41331</v>
      </c>
      <c r="F10" s="97" t="s">
        <v>470</v>
      </c>
      <c r="G10" s="18">
        <v>41419</v>
      </c>
    </row>
    <row r="11" spans="1:8" ht="27" thickTop="1" thickBot="1" x14ac:dyDescent="0.25">
      <c r="A11" s="97" t="s">
        <v>471</v>
      </c>
      <c r="B11">
        <f ca="1">B10-B9</f>
        <v>-646</v>
      </c>
      <c r="F11" s="97" t="s">
        <v>472</v>
      </c>
      <c r="G11" s="101">
        <v>0.1</v>
      </c>
    </row>
    <row r="12" spans="1:8" ht="26.25" thickTop="1" x14ac:dyDescent="0.2">
      <c r="F12" s="97" t="s">
        <v>473</v>
      </c>
      <c r="G12" s="99">
        <f ca="1">G8*G11/365*(TODAY()-G9)</f>
        <v>7568.4931506849316</v>
      </c>
    </row>
    <row r="14" spans="1:8" x14ac:dyDescent="0.2">
      <c r="A14" t="s">
        <v>474</v>
      </c>
      <c r="B14" s="19">
        <v>0.23055555555555554</v>
      </c>
      <c r="F14" t="s">
        <v>475</v>
      </c>
      <c r="G14" s="102" t="str">
        <f ca="1">IF(G10&lt;=TODAY(),"Ano!","Ne!")</f>
        <v>Ano!</v>
      </c>
    </row>
    <row r="15" spans="1:8" x14ac:dyDescent="0.2">
      <c r="A15" t="s">
        <v>476</v>
      </c>
      <c r="B15" s="103">
        <v>0.4201388888888889</v>
      </c>
    </row>
    <row r="16" spans="1:8" x14ac:dyDescent="0.2">
      <c r="A16" t="s">
        <v>477</v>
      </c>
      <c r="B16" s="19">
        <f>prijezd-odjezd</f>
        <v>0.18958333333333335</v>
      </c>
    </row>
    <row r="17" spans="1:7" x14ac:dyDescent="0.2">
      <c r="E17" t="s">
        <v>478</v>
      </c>
    </row>
    <row r="19" spans="1:7" ht="27.75" x14ac:dyDescent="0.4">
      <c r="A19" s="91" t="s">
        <v>450</v>
      </c>
      <c r="B19" s="92"/>
      <c r="C19" s="92"/>
      <c r="D19" s="92"/>
      <c r="E19" s="92"/>
      <c r="F19" s="92"/>
      <c r="G19" s="92"/>
    </row>
    <row r="20" spans="1:7" x14ac:dyDescent="0.2">
      <c r="A20" s="92" t="s">
        <v>451</v>
      </c>
      <c r="B20" s="92" t="s">
        <v>452</v>
      </c>
      <c r="C20" s="92"/>
      <c r="D20" s="92"/>
      <c r="E20" s="92"/>
      <c r="F20" s="92"/>
      <c r="G20" s="92"/>
    </row>
    <row r="21" spans="1:7" x14ac:dyDescent="0.2">
      <c r="A21" s="93" t="s">
        <v>453</v>
      </c>
      <c r="B21" s="92" t="str">
        <f>MID(A21,1,6)</f>
        <v>020417</v>
      </c>
      <c r="C21" s="92"/>
      <c r="D21" s="92"/>
      <c r="E21" s="92"/>
      <c r="F21" s="92"/>
      <c r="G21" s="92"/>
    </row>
    <row r="22" spans="1:7" x14ac:dyDescent="0.2">
      <c r="A22" s="92" t="s">
        <v>454</v>
      </c>
      <c r="B22" s="92"/>
      <c r="C22" s="92"/>
      <c r="D22" s="92"/>
      <c r="E22" s="92"/>
      <c r="F22" s="92"/>
      <c r="G22" s="92"/>
    </row>
    <row r="23" spans="1:7" x14ac:dyDescent="0.2">
      <c r="A23" s="92" t="s">
        <v>455</v>
      </c>
      <c r="B23" s="92"/>
      <c r="C23" s="92" t="s">
        <v>456</v>
      </c>
      <c r="D23" s="92"/>
      <c r="E23" s="92"/>
      <c r="F23" s="92">
        <f>LEN(A21)-7</f>
        <v>4</v>
      </c>
      <c r="G23" s="92"/>
    </row>
    <row r="24" spans="1:7" x14ac:dyDescent="0.2">
      <c r="A24" s="92"/>
      <c r="B24" s="92"/>
      <c r="C24" s="92" t="s">
        <v>457</v>
      </c>
      <c r="D24" s="92" t="str">
        <f>MID($B$21,1,2)</f>
        <v>02</v>
      </c>
      <c r="E24" s="92">
        <f>VALUE(D24)</f>
        <v>2</v>
      </c>
      <c r="F24" s="92">
        <f>IF(AND(F23=4,E24&lt;52),2000+E24,1900+E24)</f>
        <v>2002</v>
      </c>
      <c r="G24" s="92"/>
    </row>
    <row r="25" spans="1:7" x14ac:dyDescent="0.2">
      <c r="A25" s="92"/>
      <c r="B25" s="92"/>
      <c r="C25" s="92" t="s">
        <v>301</v>
      </c>
      <c r="D25" s="92" t="str">
        <f>MID($B$21,3,2)</f>
        <v>04</v>
      </c>
      <c r="E25" s="92">
        <f>IF(VALUE(D25)&gt;32,VALUE(D25)-50,VALUE(D25))</f>
        <v>4</v>
      </c>
      <c r="F25" s="92" t="str">
        <f>IF(VALUE(D25)&gt;32,"žena","muž")</f>
        <v>muž</v>
      </c>
      <c r="G25" s="92"/>
    </row>
    <row r="26" spans="1:7" x14ac:dyDescent="0.2">
      <c r="A26" s="92"/>
      <c r="B26" s="92"/>
      <c r="C26" s="92" t="s">
        <v>458</v>
      </c>
      <c r="D26" s="92" t="str">
        <f>MID($B$21,5,2)</f>
        <v>17</v>
      </c>
      <c r="E26" s="92">
        <f>VALUE(D26)</f>
        <v>17</v>
      </c>
      <c r="F26" s="92"/>
      <c r="G26" s="92"/>
    </row>
    <row r="27" spans="1:7" ht="15.75" x14ac:dyDescent="0.25">
      <c r="A27" s="92"/>
      <c r="B27" s="92"/>
      <c r="C27" s="92"/>
      <c r="D27" s="92"/>
      <c r="E27" s="92"/>
      <c r="F27" s="94">
        <f>DATE(F24,E25,E26)</f>
        <v>37363</v>
      </c>
      <c r="G27" s="92"/>
    </row>
    <row r="28" spans="1:7" x14ac:dyDescent="0.2">
      <c r="A28" s="92"/>
      <c r="B28" s="92"/>
      <c r="C28" s="92"/>
      <c r="D28" s="92"/>
      <c r="E28" s="92"/>
      <c r="F28" s="92"/>
      <c r="G28" s="92"/>
    </row>
    <row r="29" spans="1:7" ht="15.75" customHeight="1" x14ac:dyDescent="0.25">
      <c r="A29" s="92" t="s">
        <v>459</v>
      </c>
      <c r="B29" s="228">
        <f>DATE(IF(AND(LEN(A21)=11,VALUE(MID(A21,1,2))&lt;52),VALUE(MID(A21,1,2))+2000,VALUE(MID(A21,1,2))+1900),IF(VALUE(MID(A21,3,2))&lt;30,VALUE(MID(A21,3,2)),VALUE(MID(A21,3,2))-50),VALUE(MID(A21,5,2)))</f>
        <v>37363</v>
      </c>
      <c r="C29" s="228"/>
      <c r="D29" s="228"/>
      <c r="E29" s="92">
        <f>VALUE(MID(A21,5,2))</f>
        <v>17</v>
      </c>
      <c r="F29" s="92">
        <f>IF(VALUE(MID(A21,3,2))&lt;30,VALUE(MID(A21,3,2)),VALUE(MID(A21,3,2))-50)</f>
        <v>4</v>
      </c>
      <c r="G29" s="92">
        <f>IF(AND(LEN(A21)=11,VALUE(MID(A21,1,2))&lt;52),VALUE(MID(A21,1,2))+2000,VALUE(MID(A21,1,2))+1900)</f>
        <v>2002</v>
      </c>
    </row>
    <row r="30" spans="1:7" ht="15.75" x14ac:dyDescent="0.25">
      <c r="A30" s="92" t="s">
        <v>459</v>
      </c>
      <c r="B30" s="228">
        <f>DATE(IF(AND(LEN(A22)=11,VALUE(MID(A22,1,2))&lt;52),VALUE(MID(A22,1,2))+2000,VALUE(MID(A22,1,2))+1900),IF(VALUE(MID(A22,3,2))&lt;30,VALUE(MID(A22,3,2)),VALUE(MID(A22,3,2))-50),VALUE(MID(A22,5,2)))</f>
        <v>26749</v>
      </c>
      <c r="C30" s="228"/>
      <c r="D30" s="228"/>
      <c r="E30" s="92">
        <f>VALUE(MID(A22,5,2))</f>
        <v>26</v>
      </c>
      <c r="F30" s="92">
        <f>IF(VALUE(MID(A22,3,2))&lt;30,VALUE(MID(A22,3,2)),VALUE(MID(A22,3,2))-50)</f>
        <v>3</v>
      </c>
      <c r="G30" s="92">
        <f>IF(AND(LEN(A22)=11,VALUE(MID(A22,1,2))&lt;52),VALUE(MID(A22,1,2))+2000,VALUE(MID(A22,1,2))+1900)</f>
        <v>1973</v>
      </c>
    </row>
    <row r="31" spans="1:7" ht="15.75" x14ac:dyDescent="0.25">
      <c r="A31" s="92" t="s">
        <v>459</v>
      </c>
      <c r="B31" s="228">
        <f>DATE(IF(AND(LEN(A23)=11,VALUE(MID(A23,1,2))&lt;52),VALUE(MID(A23,1,2))+2000,VALUE(MID(A23,1,2))+1900),IF(VALUE(MID(A23,3,2))&lt;30,VALUE(MID(A23,3,2)),VALUE(MID(A23,3,2))-50),VALUE(MID(A23,5,2)))</f>
        <v>4550</v>
      </c>
      <c r="C31" s="228"/>
      <c r="D31" s="228"/>
      <c r="E31" s="92">
        <f>VALUE(MID(A23,5,2))</f>
        <v>15</v>
      </c>
      <c r="F31" s="92">
        <f>IF(VALUE(MID(A23,3,2))&lt;30,VALUE(MID(A23,3,2)),VALUE(MID(A23,3,2))-50)</f>
        <v>6</v>
      </c>
      <c r="G31" s="92">
        <f>IF(AND(LEN(A23)=11,VALUE(MID(A23,1,2))&lt;52),VALUE(MID(A23,1,2))+2000,VALUE(MID(A23,1,2))+1900)</f>
        <v>1912</v>
      </c>
    </row>
  </sheetData>
  <mergeCells count="3">
    <mergeCell ref="B29:D29"/>
    <mergeCell ref="B30:D30"/>
    <mergeCell ref="B31:D31"/>
  </mergeCells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I8" sqref="I8"/>
    </sheetView>
  </sheetViews>
  <sheetFormatPr defaultRowHeight="12.75" x14ac:dyDescent="0.2"/>
  <cols>
    <col min="1" max="1" width="9.85546875" style="6" customWidth="1"/>
    <col min="2" max="3" width="9.28515625" style="6" customWidth="1"/>
    <col min="4" max="4" width="8.7109375" style="6" customWidth="1"/>
    <col min="5" max="5" width="1.5703125" style="6" customWidth="1"/>
    <col min="6" max="6" width="11" style="6" customWidth="1"/>
    <col min="7" max="11" width="8.42578125" style="6" customWidth="1"/>
    <col min="12" max="256" width="9.140625" style="6"/>
    <col min="257" max="257" width="9.85546875" style="6" customWidth="1"/>
    <col min="258" max="259" width="9.28515625" style="6" customWidth="1"/>
    <col min="260" max="260" width="8.7109375" style="6" customWidth="1"/>
    <col min="261" max="261" width="1.5703125" style="6" customWidth="1"/>
    <col min="262" max="262" width="11" style="6" customWidth="1"/>
    <col min="263" max="267" width="8.42578125" style="6" customWidth="1"/>
    <col min="268" max="512" width="9.140625" style="6"/>
    <col min="513" max="513" width="9.85546875" style="6" customWidth="1"/>
    <col min="514" max="515" width="9.28515625" style="6" customWidth="1"/>
    <col min="516" max="516" width="8.7109375" style="6" customWidth="1"/>
    <col min="517" max="517" width="1.5703125" style="6" customWidth="1"/>
    <col min="518" max="518" width="11" style="6" customWidth="1"/>
    <col min="519" max="523" width="8.42578125" style="6" customWidth="1"/>
    <col min="524" max="768" width="9.140625" style="6"/>
    <col min="769" max="769" width="9.85546875" style="6" customWidth="1"/>
    <col min="770" max="771" width="9.28515625" style="6" customWidth="1"/>
    <col min="772" max="772" width="8.7109375" style="6" customWidth="1"/>
    <col min="773" max="773" width="1.5703125" style="6" customWidth="1"/>
    <col min="774" max="774" width="11" style="6" customWidth="1"/>
    <col min="775" max="779" width="8.42578125" style="6" customWidth="1"/>
    <col min="780" max="1024" width="9.140625" style="6"/>
    <col min="1025" max="1025" width="9.85546875" style="6" customWidth="1"/>
    <col min="1026" max="1027" width="9.28515625" style="6" customWidth="1"/>
    <col min="1028" max="1028" width="8.7109375" style="6" customWidth="1"/>
    <col min="1029" max="1029" width="1.5703125" style="6" customWidth="1"/>
    <col min="1030" max="1030" width="11" style="6" customWidth="1"/>
    <col min="1031" max="1035" width="8.42578125" style="6" customWidth="1"/>
    <col min="1036" max="1280" width="9.140625" style="6"/>
    <col min="1281" max="1281" width="9.85546875" style="6" customWidth="1"/>
    <col min="1282" max="1283" width="9.28515625" style="6" customWidth="1"/>
    <col min="1284" max="1284" width="8.7109375" style="6" customWidth="1"/>
    <col min="1285" max="1285" width="1.5703125" style="6" customWidth="1"/>
    <col min="1286" max="1286" width="11" style="6" customWidth="1"/>
    <col min="1287" max="1291" width="8.42578125" style="6" customWidth="1"/>
    <col min="1292" max="1536" width="9.140625" style="6"/>
    <col min="1537" max="1537" width="9.85546875" style="6" customWidth="1"/>
    <col min="1538" max="1539" width="9.28515625" style="6" customWidth="1"/>
    <col min="1540" max="1540" width="8.7109375" style="6" customWidth="1"/>
    <col min="1541" max="1541" width="1.5703125" style="6" customWidth="1"/>
    <col min="1542" max="1542" width="11" style="6" customWidth="1"/>
    <col min="1543" max="1547" width="8.42578125" style="6" customWidth="1"/>
    <col min="1548" max="1792" width="9.140625" style="6"/>
    <col min="1793" max="1793" width="9.85546875" style="6" customWidth="1"/>
    <col min="1794" max="1795" width="9.28515625" style="6" customWidth="1"/>
    <col min="1796" max="1796" width="8.7109375" style="6" customWidth="1"/>
    <col min="1797" max="1797" width="1.5703125" style="6" customWidth="1"/>
    <col min="1798" max="1798" width="11" style="6" customWidth="1"/>
    <col min="1799" max="1803" width="8.42578125" style="6" customWidth="1"/>
    <col min="1804" max="2048" width="9.140625" style="6"/>
    <col min="2049" max="2049" width="9.85546875" style="6" customWidth="1"/>
    <col min="2050" max="2051" width="9.28515625" style="6" customWidth="1"/>
    <col min="2052" max="2052" width="8.7109375" style="6" customWidth="1"/>
    <col min="2053" max="2053" width="1.5703125" style="6" customWidth="1"/>
    <col min="2054" max="2054" width="11" style="6" customWidth="1"/>
    <col min="2055" max="2059" width="8.42578125" style="6" customWidth="1"/>
    <col min="2060" max="2304" width="9.140625" style="6"/>
    <col min="2305" max="2305" width="9.85546875" style="6" customWidth="1"/>
    <col min="2306" max="2307" width="9.28515625" style="6" customWidth="1"/>
    <col min="2308" max="2308" width="8.7109375" style="6" customWidth="1"/>
    <col min="2309" max="2309" width="1.5703125" style="6" customWidth="1"/>
    <col min="2310" max="2310" width="11" style="6" customWidth="1"/>
    <col min="2311" max="2315" width="8.42578125" style="6" customWidth="1"/>
    <col min="2316" max="2560" width="9.140625" style="6"/>
    <col min="2561" max="2561" width="9.85546875" style="6" customWidth="1"/>
    <col min="2562" max="2563" width="9.28515625" style="6" customWidth="1"/>
    <col min="2564" max="2564" width="8.7109375" style="6" customWidth="1"/>
    <col min="2565" max="2565" width="1.5703125" style="6" customWidth="1"/>
    <col min="2566" max="2566" width="11" style="6" customWidth="1"/>
    <col min="2567" max="2571" width="8.42578125" style="6" customWidth="1"/>
    <col min="2572" max="2816" width="9.140625" style="6"/>
    <col min="2817" max="2817" width="9.85546875" style="6" customWidth="1"/>
    <col min="2818" max="2819" width="9.28515625" style="6" customWidth="1"/>
    <col min="2820" max="2820" width="8.7109375" style="6" customWidth="1"/>
    <col min="2821" max="2821" width="1.5703125" style="6" customWidth="1"/>
    <col min="2822" max="2822" width="11" style="6" customWidth="1"/>
    <col min="2823" max="2827" width="8.42578125" style="6" customWidth="1"/>
    <col min="2828" max="3072" width="9.140625" style="6"/>
    <col min="3073" max="3073" width="9.85546875" style="6" customWidth="1"/>
    <col min="3074" max="3075" width="9.28515625" style="6" customWidth="1"/>
    <col min="3076" max="3076" width="8.7109375" style="6" customWidth="1"/>
    <col min="3077" max="3077" width="1.5703125" style="6" customWidth="1"/>
    <col min="3078" max="3078" width="11" style="6" customWidth="1"/>
    <col min="3079" max="3083" width="8.42578125" style="6" customWidth="1"/>
    <col min="3084" max="3328" width="9.140625" style="6"/>
    <col min="3329" max="3329" width="9.85546875" style="6" customWidth="1"/>
    <col min="3330" max="3331" width="9.28515625" style="6" customWidth="1"/>
    <col min="3332" max="3332" width="8.7109375" style="6" customWidth="1"/>
    <col min="3333" max="3333" width="1.5703125" style="6" customWidth="1"/>
    <col min="3334" max="3334" width="11" style="6" customWidth="1"/>
    <col min="3335" max="3339" width="8.42578125" style="6" customWidth="1"/>
    <col min="3340" max="3584" width="9.140625" style="6"/>
    <col min="3585" max="3585" width="9.85546875" style="6" customWidth="1"/>
    <col min="3586" max="3587" width="9.28515625" style="6" customWidth="1"/>
    <col min="3588" max="3588" width="8.7109375" style="6" customWidth="1"/>
    <col min="3589" max="3589" width="1.5703125" style="6" customWidth="1"/>
    <col min="3590" max="3590" width="11" style="6" customWidth="1"/>
    <col min="3591" max="3595" width="8.42578125" style="6" customWidth="1"/>
    <col min="3596" max="3840" width="9.140625" style="6"/>
    <col min="3841" max="3841" width="9.85546875" style="6" customWidth="1"/>
    <col min="3842" max="3843" width="9.28515625" style="6" customWidth="1"/>
    <col min="3844" max="3844" width="8.7109375" style="6" customWidth="1"/>
    <col min="3845" max="3845" width="1.5703125" style="6" customWidth="1"/>
    <col min="3846" max="3846" width="11" style="6" customWidth="1"/>
    <col min="3847" max="3851" width="8.42578125" style="6" customWidth="1"/>
    <col min="3852" max="4096" width="9.140625" style="6"/>
    <col min="4097" max="4097" width="9.85546875" style="6" customWidth="1"/>
    <col min="4098" max="4099" width="9.28515625" style="6" customWidth="1"/>
    <col min="4100" max="4100" width="8.7109375" style="6" customWidth="1"/>
    <col min="4101" max="4101" width="1.5703125" style="6" customWidth="1"/>
    <col min="4102" max="4102" width="11" style="6" customWidth="1"/>
    <col min="4103" max="4107" width="8.42578125" style="6" customWidth="1"/>
    <col min="4108" max="4352" width="9.140625" style="6"/>
    <col min="4353" max="4353" width="9.85546875" style="6" customWidth="1"/>
    <col min="4354" max="4355" width="9.28515625" style="6" customWidth="1"/>
    <col min="4356" max="4356" width="8.7109375" style="6" customWidth="1"/>
    <col min="4357" max="4357" width="1.5703125" style="6" customWidth="1"/>
    <col min="4358" max="4358" width="11" style="6" customWidth="1"/>
    <col min="4359" max="4363" width="8.42578125" style="6" customWidth="1"/>
    <col min="4364" max="4608" width="9.140625" style="6"/>
    <col min="4609" max="4609" width="9.85546875" style="6" customWidth="1"/>
    <col min="4610" max="4611" width="9.28515625" style="6" customWidth="1"/>
    <col min="4612" max="4612" width="8.7109375" style="6" customWidth="1"/>
    <col min="4613" max="4613" width="1.5703125" style="6" customWidth="1"/>
    <col min="4614" max="4614" width="11" style="6" customWidth="1"/>
    <col min="4615" max="4619" width="8.42578125" style="6" customWidth="1"/>
    <col min="4620" max="4864" width="9.140625" style="6"/>
    <col min="4865" max="4865" width="9.85546875" style="6" customWidth="1"/>
    <col min="4866" max="4867" width="9.28515625" style="6" customWidth="1"/>
    <col min="4868" max="4868" width="8.7109375" style="6" customWidth="1"/>
    <col min="4869" max="4869" width="1.5703125" style="6" customWidth="1"/>
    <col min="4870" max="4870" width="11" style="6" customWidth="1"/>
    <col min="4871" max="4875" width="8.42578125" style="6" customWidth="1"/>
    <col min="4876" max="5120" width="9.140625" style="6"/>
    <col min="5121" max="5121" width="9.85546875" style="6" customWidth="1"/>
    <col min="5122" max="5123" width="9.28515625" style="6" customWidth="1"/>
    <col min="5124" max="5124" width="8.7109375" style="6" customWidth="1"/>
    <col min="5125" max="5125" width="1.5703125" style="6" customWidth="1"/>
    <col min="5126" max="5126" width="11" style="6" customWidth="1"/>
    <col min="5127" max="5131" width="8.42578125" style="6" customWidth="1"/>
    <col min="5132" max="5376" width="9.140625" style="6"/>
    <col min="5377" max="5377" width="9.85546875" style="6" customWidth="1"/>
    <col min="5378" max="5379" width="9.28515625" style="6" customWidth="1"/>
    <col min="5380" max="5380" width="8.7109375" style="6" customWidth="1"/>
    <col min="5381" max="5381" width="1.5703125" style="6" customWidth="1"/>
    <col min="5382" max="5382" width="11" style="6" customWidth="1"/>
    <col min="5383" max="5387" width="8.42578125" style="6" customWidth="1"/>
    <col min="5388" max="5632" width="9.140625" style="6"/>
    <col min="5633" max="5633" width="9.85546875" style="6" customWidth="1"/>
    <col min="5634" max="5635" width="9.28515625" style="6" customWidth="1"/>
    <col min="5636" max="5636" width="8.7109375" style="6" customWidth="1"/>
    <col min="5637" max="5637" width="1.5703125" style="6" customWidth="1"/>
    <col min="5638" max="5638" width="11" style="6" customWidth="1"/>
    <col min="5639" max="5643" width="8.42578125" style="6" customWidth="1"/>
    <col min="5644" max="5888" width="9.140625" style="6"/>
    <col min="5889" max="5889" width="9.85546875" style="6" customWidth="1"/>
    <col min="5890" max="5891" width="9.28515625" style="6" customWidth="1"/>
    <col min="5892" max="5892" width="8.7109375" style="6" customWidth="1"/>
    <col min="5893" max="5893" width="1.5703125" style="6" customWidth="1"/>
    <col min="5894" max="5894" width="11" style="6" customWidth="1"/>
    <col min="5895" max="5899" width="8.42578125" style="6" customWidth="1"/>
    <col min="5900" max="6144" width="9.140625" style="6"/>
    <col min="6145" max="6145" width="9.85546875" style="6" customWidth="1"/>
    <col min="6146" max="6147" width="9.28515625" style="6" customWidth="1"/>
    <col min="6148" max="6148" width="8.7109375" style="6" customWidth="1"/>
    <col min="6149" max="6149" width="1.5703125" style="6" customWidth="1"/>
    <col min="6150" max="6150" width="11" style="6" customWidth="1"/>
    <col min="6151" max="6155" width="8.42578125" style="6" customWidth="1"/>
    <col min="6156" max="6400" width="9.140625" style="6"/>
    <col min="6401" max="6401" width="9.85546875" style="6" customWidth="1"/>
    <col min="6402" max="6403" width="9.28515625" style="6" customWidth="1"/>
    <col min="6404" max="6404" width="8.7109375" style="6" customWidth="1"/>
    <col min="6405" max="6405" width="1.5703125" style="6" customWidth="1"/>
    <col min="6406" max="6406" width="11" style="6" customWidth="1"/>
    <col min="6407" max="6411" width="8.42578125" style="6" customWidth="1"/>
    <col min="6412" max="6656" width="9.140625" style="6"/>
    <col min="6657" max="6657" width="9.85546875" style="6" customWidth="1"/>
    <col min="6658" max="6659" width="9.28515625" style="6" customWidth="1"/>
    <col min="6660" max="6660" width="8.7109375" style="6" customWidth="1"/>
    <col min="6661" max="6661" width="1.5703125" style="6" customWidth="1"/>
    <col min="6662" max="6662" width="11" style="6" customWidth="1"/>
    <col min="6663" max="6667" width="8.42578125" style="6" customWidth="1"/>
    <col min="6668" max="6912" width="9.140625" style="6"/>
    <col min="6913" max="6913" width="9.85546875" style="6" customWidth="1"/>
    <col min="6914" max="6915" width="9.28515625" style="6" customWidth="1"/>
    <col min="6916" max="6916" width="8.7109375" style="6" customWidth="1"/>
    <col min="6917" max="6917" width="1.5703125" style="6" customWidth="1"/>
    <col min="6918" max="6918" width="11" style="6" customWidth="1"/>
    <col min="6919" max="6923" width="8.42578125" style="6" customWidth="1"/>
    <col min="6924" max="7168" width="9.140625" style="6"/>
    <col min="7169" max="7169" width="9.85546875" style="6" customWidth="1"/>
    <col min="7170" max="7171" width="9.28515625" style="6" customWidth="1"/>
    <col min="7172" max="7172" width="8.7109375" style="6" customWidth="1"/>
    <col min="7173" max="7173" width="1.5703125" style="6" customWidth="1"/>
    <col min="7174" max="7174" width="11" style="6" customWidth="1"/>
    <col min="7175" max="7179" width="8.42578125" style="6" customWidth="1"/>
    <col min="7180" max="7424" width="9.140625" style="6"/>
    <col min="7425" max="7425" width="9.85546875" style="6" customWidth="1"/>
    <col min="7426" max="7427" width="9.28515625" style="6" customWidth="1"/>
    <col min="7428" max="7428" width="8.7109375" style="6" customWidth="1"/>
    <col min="7429" max="7429" width="1.5703125" style="6" customWidth="1"/>
    <col min="7430" max="7430" width="11" style="6" customWidth="1"/>
    <col min="7431" max="7435" width="8.42578125" style="6" customWidth="1"/>
    <col min="7436" max="7680" width="9.140625" style="6"/>
    <col min="7681" max="7681" width="9.85546875" style="6" customWidth="1"/>
    <col min="7682" max="7683" width="9.28515625" style="6" customWidth="1"/>
    <col min="7684" max="7684" width="8.7109375" style="6" customWidth="1"/>
    <col min="7685" max="7685" width="1.5703125" style="6" customWidth="1"/>
    <col min="7686" max="7686" width="11" style="6" customWidth="1"/>
    <col min="7687" max="7691" width="8.42578125" style="6" customWidth="1"/>
    <col min="7692" max="7936" width="9.140625" style="6"/>
    <col min="7937" max="7937" width="9.85546875" style="6" customWidth="1"/>
    <col min="7938" max="7939" width="9.28515625" style="6" customWidth="1"/>
    <col min="7940" max="7940" width="8.7109375" style="6" customWidth="1"/>
    <col min="7941" max="7941" width="1.5703125" style="6" customWidth="1"/>
    <col min="7942" max="7942" width="11" style="6" customWidth="1"/>
    <col min="7943" max="7947" width="8.42578125" style="6" customWidth="1"/>
    <col min="7948" max="8192" width="9.140625" style="6"/>
    <col min="8193" max="8193" width="9.85546875" style="6" customWidth="1"/>
    <col min="8194" max="8195" width="9.28515625" style="6" customWidth="1"/>
    <col min="8196" max="8196" width="8.7109375" style="6" customWidth="1"/>
    <col min="8197" max="8197" width="1.5703125" style="6" customWidth="1"/>
    <col min="8198" max="8198" width="11" style="6" customWidth="1"/>
    <col min="8199" max="8203" width="8.42578125" style="6" customWidth="1"/>
    <col min="8204" max="8448" width="9.140625" style="6"/>
    <col min="8449" max="8449" width="9.85546875" style="6" customWidth="1"/>
    <col min="8450" max="8451" width="9.28515625" style="6" customWidth="1"/>
    <col min="8452" max="8452" width="8.7109375" style="6" customWidth="1"/>
    <col min="8453" max="8453" width="1.5703125" style="6" customWidth="1"/>
    <col min="8454" max="8454" width="11" style="6" customWidth="1"/>
    <col min="8455" max="8459" width="8.42578125" style="6" customWidth="1"/>
    <col min="8460" max="8704" width="9.140625" style="6"/>
    <col min="8705" max="8705" width="9.85546875" style="6" customWidth="1"/>
    <col min="8706" max="8707" width="9.28515625" style="6" customWidth="1"/>
    <col min="8708" max="8708" width="8.7109375" style="6" customWidth="1"/>
    <col min="8709" max="8709" width="1.5703125" style="6" customWidth="1"/>
    <col min="8710" max="8710" width="11" style="6" customWidth="1"/>
    <col min="8711" max="8715" width="8.42578125" style="6" customWidth="1"/>
    <col min="8716" max="8960" width="9.140625" style="6"/>
    <col min="8961" max="8961" width="9.85546875" style="6" customWidth="1"/>
    <col min="8962" max="8963" width="9.28515625" style="6" customWidth="1"/>
    <col min="8964" max="8964" width="8.7109375" style="6" customWidth="1"/>
    <col min="8965" max="8965" width="1.5703125" style="6" customWidth="1"/>
    <col min="8966" max="8966" width="11" style="6" customWidth="1"/>
    <col min="8967" max="8971" width="8.42578125" style="6" customWidth="1"/>
    <col min="8972" max="9216" width="9.140625" style="6"/>
    <col min="9217" max="9217" width="9.85546875" style="6" customWidth="1"/>
    <col min="9218" max="9219" width="9.28515625" style="6" customWidth="1"/>
    <col min="9220" max="9220" width="8.7109375" style="6" customWidth="1"/>
    <col min="9221" max="9221" width="1.5703125" style="6" customWidth="1"/>
    <col min="9222" max="9222" width="11" style="6" customWidth="1"/>
    <col min="9223" max="9227" width="8.42578125" style="6" customWidth="1"/>
    <col min="9228" max="9472" width="9.140625" style="6"/>
    <col min="9473" max="9473" width="9.85546875" style="6" customWidth="1"/>
    <col min="9474" max="9475" width="9.28515625" style="6" customWidth="1"/>
    <col min="9476" max="9476" width="8.7109375" style="6" customWidth="1"/>
    <col min="9477" max="9477" width="1.5703125" style="6" customWidth="1"/>
    <col min="9478" max="9478" width="11" style="6" customWidth="1"/>
    <col min="9479" max="9483" width="8.42578125" style="6" customWidth="1"/>
    <col min="9484" max="9728" width="9.140625" style="6"/>
    <col min="9729" max="9729" width="9.85546875" style="6" customWidth="1"/>
    <col min="9730" max="9731" width="9.28515625" style="6" customWidth="1"/>
    <col min="9732" max="9732" width="8.7109375" style="6" customWidth="1"/>
    <col min="9733" max="9733" width="1.5703125" style="6" customWidth="1"/>
    <col min="9734" max="9734" width="11" style="6" customWidth="1"/>
    <col min="9735" max="9739" width="8.42578125" style="6" customWidth="1"/>
    <col min="9740" max="9984" width="9.140625" style="6"/>
    <col min="9985" max="9985" width="9.85546875" style="6" customWidth="1"/>
    <col min="9986" max="9987" width="9.28515625" style="6" customWidth="1"/>
    <col min="9988" max="9988" width="8.7109375" style="6" customWidth="1"/>
    <col min="9989" max="9989" width="1.5703125" style="6" customWidth="1"/>
    <col min="9990" max="9990" width="11" style="6" customWidth="1"/>
    <col min="9991" max="9995" width="8.42578125" style="6" customWidth="1"/>
    <col min="9996" max="10240" width="9.140625" style="6"/>
    <col min="10241" max="10241" width="9.85546875" style="6" customWidth="1"/>
    <col min="10242" max="10243" width="9.28515625" style="6" customWidth="1"/>
    <col min="10244" max="10244" width="8.7109375" style="6" customWidth="1"/>
    <col min="10245" max="10245" width="1.5703125" style="6" customWidth="1"/>
    <col min="10246" max="10246" width="11" style="6" customWidth="1"/>
    <col min="10247" max="10251" width="8.42578125" style="6" customWidth="1"/>
    <col min="10252" max="10496" width="9.140625" style="6"/>
    <col min="10497" max="10497" width="9.85546875" style="6" customWidth="1"/>
    <col min="10498" max="10499" width="9.28515625" style="6" customWidth="1"/>
    <col min="10500" max="10500" width="8.7109375" style="6" customWidth="1"/>
    <col min="10501" max="10501" width="1.5703125" style="6" customWidth="1"/>
    <col min="10502" max="10502" width="11" style="6" customWidth="1"/>
    <col min="10503" max="10507" width="8.42578125" style="6" customWidth="1"/>
    <col min="10508" max="10752" width="9.140625" style="6"/>
    <col min="10753" max="10753" width="9.85546875" style="6" customWidth="1"/>
    <col min="10754" max="10755" width="9.28515625" style="6" customWidth="1"/>
    <col min="10756" max="10756" width="8.7109375" style="6" customWidth="1"/>
    <col min="10757" max="10757" width="1.5703125" style="6" customWidth="1"/>
    <col min="10758" max="10758" width="11" style="6" customWidth="1"/>
    <col min="10759" max="10763" width="8.42578125" style="6" customWidth="1"/>
    <col min="10764" max="11008" width="9.140625" style="6"/>
    <col min="11009" max="11009" width="9.85546875" style="6" customWidth="1"/>
    <col min="11010" max="11011" width="9.28515625" style="6" customWidth="1"/>
    <col min="11012" max="11012" width="8.7109375" style="6" customWidth="1"/>
    <col min="11013" max="11013" width="1.5703125" style="6" customWidth="1"/>
    <col min="11014" max="11014" width="11" style="6" customWidth="1"/>
    <col min="11015" max="11019" width="8.42578125" style="6" customWidth="1"/>
    <col min="11020" max="11264" width="9.140625" style="6"/>
    <col min="11265" max="11265" width="9.85546875" style="6" customWidth="1"/>
    <col min="11266" max="11267" width="9.28515625" style="6" customWidth="1"/>
    <col min="11268" max="11268" width="8.7109375" style="6" customWidth="1"/>
    <col min="11269" max="11269" width="1.5703125" style="6" customWidth="1"/>
    <col min="11270" max="11270" width="11" style="6" customWidth="1"/>
    <col min="11271" max="11275" width="8.42578125" style="6" customWidth="1"/>
    <col min="11276" max="11520" width="9.140625" style="6"/>
    <col min="11521" max="11521" width="9.85546875" style="6" customWidth="1"/>
    <col min="11522" max="11523" width="9.28515625" style="6" customWidth="1"/>
    <col min="11524" max="11524" width="8.7109375" style="6" customWidth="1"/>
    <col min="11525" max="11525" width="1.5703125" style="6" customWidth="1"/>
    <col min="11526" max="11526" width="11" style="6" customWidth="1"/>
    <col min="11527" max="11531" width="8.42578125" style="6" customWidth="1"/>
    <col min="11532" max="11776" width="9.140625" style="6"/>
    <col min="11777" max="11777" width="9.85546875" style="6" customWidth="1"/>
    <col min="11778" max="11779" width="9.28515625" style="6" customWidth="1"/>
    <col min="11780" max="11780" width="8.7109375" style="6" customWidth="1"/>
    <col min="11781" max="11781" width="1.5703125" style="6" customWidth="1"/>
    <col min="11782" max="11782" width="11" style="6" customWidth="1"/>
    <col min="11783" max="11787" width="8.42578125" style="6" customWidth="1"/>
    <col min="11788" max="12032" width="9.140625" style="6"/>
    <col min="12033" max="12033" width="9.85546875" style="6" customWidth="1"/>
    <col min="12034" max="12035" width="9.28515625" style="6" customWidth="1"/>
    <col min="12036" max="12036" width="8.7109375" style="6" customWidth="1"/>
    <col min="12037" max="12037" width="1.5703125" style="6" customWidth="1"/>
    <col min="12038" max="12038" width="11" style="6" customWidth="1"/>
    <col min="12039" max="12043" width="8.42578125" style="6" customWidth="1"/>
    <col min="12044" max="12288" width="9.140625" style="6"/>
    <col min="12289" max="12289" width="9.85546875" style="6" customWidth="1"/>
    <col min="12290" max="12291" width="9.28515625" style="6" customWidth="1"/>
    <col min="12292" max="12292" width="8.7109375" style="6" customWidth="1"/>
    <col min="12293" max="12293" width="1.5703125" style="6" customWidth="1"/>
    <col min="12294" max="12294" width="11" style="6" customWidth="1"/>
    <col min="12295" max="12299" width="8.42578125" style="6" customWidth="1"/>
    <col min="12300" max="12544" width="9.140625" style="6"/>
    <col min="12545" max="12545" width="9.85546875" style="6" customWidth="1"/>
    <col min="12546" max="12547" width="9.28515625" style="6" customWidth="1"/>
    <col min="12548" max="12548" width="8.7109375" style="6" customWidth="1"/>
    <col min="12549" max="12549" width="1.5703125" style="6" customWidth="1"/>
    <col min="12550" max="12550" width="11" style="6" customWidth="1"/>
    <col min="12551" max="12555" width="8.42578125" style="6" customWidth="1"/>
    <col min="12556" max="12800" width="9.140625" style="6"/>
    <col min="12801" max="12801" width="9.85546875" style="6" customWidth="1"/>
    <col min="12802" max="12803" width="9.28515625" style="6" customWidth="1"/>
    <col min="12804" max="12804" width="8.7109375" style="6" customWidth="1"/>
    <col min="12805" max="12805" width="1.5703125" style="6" customWidth="1"/>
    <col min="12806" max="12806" width="11" style="6" customWidth="1"/>
    <col min="12807" max="12811" width="8.42578125" style="6" customWidth="1"/>
    <col min="12812" max="13056" width="9.140625" style="6"/>
    <col min="13057" max="13057" width="9.85546875" style="6" customWidth="1"/>
    <col min="13058" max="13059" width="9.28515625" style="6" customWidth="1"/>
    <col min="13060" max="13060" width="8.7109375" style="6" customWidth="1"/>
    <col min="13061" max="13061" width="1.5703125" style="6" customWidth="1"/>
    <col min="13062" max="13062" width="11" style="6" customWidth="1"/>
    <col min="13063" max="13067" width="8.42578125" style="6" customWidth="1"/>
    <col min="13068" max="13312" width="9.140625" style="6"/>
    <col min="13313" max="13313" width="9.85546875" style="6" customWidth="1"/>
    <col min="13314" max="13315" width="9.28515625" style="6" customWidth="1"/>
    <col min="13316" max="13316" width="8.7109375" style="6" customWidth="1"/>
    <col min="13317" max="13317" width="1.5703125" style="6" customWidth="1"/>
    <col min="13318" max="13318" width="11" style="6" customWidth="1"/>
    <col min="13319" max="13323" width="8.42578125" style="6" customWidth="1"/>
    <col min="13324" max="13568" width="9.140625" style="6"/>
    <col min="13569" max="13569" width="9.85546875" style="6" customWidth="1"/>
    <col min="13570" max="13571" width="9.28515625" style="6" customWidth="1"/>
    <col min="13572" max="13572" width="8.7109375" style="6" customWidth="1"/>
    <col min="13573" max="13573" width="1.5703125" style="6" customWidth="1"/>
    <col min="13574" max="13574" width="11" style="6" customWidth="1"/>
    <col min="13575" max="13579" width="8.42578125" style="6" customWidth="1"/>
    <col min="13580" max="13824" width="9.140625" style="6"/>
    <col min="13825" max="13825" width="9.85546875" style="6" customWidth="1"/>
    <col min="13826" max="13827" width="9.28515625" style="6" customWidth="1"/>
    <col min="13828" max="13828" width="8.7109375" style="6" customWidth="1"/>
    <col min="13829" max="13829" width="1.5703125" style="6" customWidth="1"/>
    <col min="13830" max="13830" width="11" style="6" customWidth="1"/>
    <col min="13831" max="13835" width="8.42578125" style="6" customWidth="1"/>
    <col min="13836" max="14080" width="9.140625" style="6"/>
    <col min="14081" max="14081" width="9.85546875" style="6" customWidth="1"/>
    <col min="14082" max="14083" width="9.28515625" style="6" customWidth="1"/>
    <col min="14084" max="14084" width="8.7109375" style="6" customWidth="1"/>
    <col min="14085" max="14085" width="1.5703125" style="6" customWidth="1"/>
    <col min="14086" max="14086" width="11" style="6" customWidth="1"/>
    <col min="14087" max="14091" width="8.42578125" style="6" customWidth="1"/>
    <col min="14092" max="14336" width="9.140625" style="6"/>
    <col min="14337" max="14337" width="9.85546875" style="6" customWidth="1"/>
    <col min="14338" max="14339" width="9.28515625" style="6" customWidth="1"/>
    <col min="14340" max="14340" width="8.7109375" style="6" customWidth="1"/>
    <col min="14341" max="14341" width="1.5703125" style="6" customWidth="1"/>
    <col min="14342" max="14342" width="11" style="6" customWidth="1"/>
    <col min="14343" max="14347" width="8.42578125" style="6" customWidth="1"/>
    <col min="14348" max="14592" width="9.140625" style="6"/>
    <col min="14593" max="14593" width="9.85546875" style="6" customWidth="1"/>
    <col min="14594" max="14595" width="9.28515625" style="6" customWidth="1"/>
    <col min="14596" max="14596" width="8.7109375" style="6" customWidth="1"/>
    <col min="14597" max="14597" width="1.5703125" style="6" customWidth="1"/>
    <col min="14598" max="14598" width="11" style="6" customWidth="1"/>
    <col min="14599" max="14603" width="8.42578125" style="6" customWidth="1"/>
    <col min="14604" max="14848" width="9.140625" style="6"/>
    <col min="14849" max="14849" width="9.85546875" style="6" customWidth="1"/>
    <col min="14850" max="14851" width="9.28515625" style="6" customWidth="1"/>
    <col min="14852" max="14852" width="8.7109375" style="6" customWidth="1"/>
    <col min="14853" max="14853" width="1.5703125" style="6" customWidth="1"/>
    <col min="14854" max="14854" width="11" style="6" customWidth="1"/>
    <col min="14855" max="14859" width="8.42578125" style="6" customWidth="1"/>
    <col min="14860" max="15104" width="9.140625" style="6"/>
    <col min="15105" max="15105" width="9.85546875" style="6" customWidth="1"/>
    <col min="15106" max="15107" width="9.28515625" style="6" customWidth="1"/>
    <col min="15108" max="15108" width="8.7109375" style="6" customWidth="1"/>
    <col min="15109" max="15109" width="1.5703125" style="6" customWidth="1"/>
    <col min="15110" max="15110" width="11" style="6" customWidth="1"/>
    <col min="15111" max="15115" width="8.42578125" style="6" customWidth="1"/>
    <col min="15116" max="15360" width="9.140625" style="6"/>
    <col min="15361" max="15361" width="9.85546875" style="6" customWidth="1"/>
    <col min="15362" max="15363" width="9.28515625" style="6" customWidth="1"/>
    <col min="15364" max="15364" width="8.7109375" style="6" customWidth="1"/>
    <col min="15365" max="15365" width="1.5703125" style="6" customWidth="1"/>
    <col min="15366" max="15366" width="11" style="6" customWidth="1"/>
    <col min="15367" max="15371" width="8.42578125" style="6" customWidth="1"/>
    <col min="15372" max="15616" width="9.140625" style="6"/>
    <col min="15617" max="15617" width="9.85546875" style="6" customWidth="1"/>
    <col min="15618" max="15619" width="9.28515625" style="6" customWidth="1"/>
    <col min="15620" max="15620" width="8.7109375" style="6" customWidth="1"/>
    <col min="15621" max="15621" width="1.5703125" style="6" customWidth="1"/>
    <col min="15622" max="15622" width="11" style="6" customWidth="1"/>
    <col min="15623" max="15627" width="8.42578125" style="6" customWidth="1"/>
    <col min="15628" max="15872" width="9.140625" style="6"/>
    <col min="15873" max="15873" width="9.85546875" style="6" customWidth="1"/>
    <col min="15874" max="15875" width="9.28515625" style="6" customWidth="1"/>
    <col min="15876" max="15876" width="8.7109375" style="6" customWidth="1"/>
    <col min="15877" max="15877" width="1.5703125" style="6" customWidth="1"/>
    <col min="15878" max="15878" width="11" style="6" customWidth="1"/>
    <col min="15879" max="15883" width="8.42578125" style="6" customWidth="1"/>
    <col min="15884" max="16128" width="9.140625" style="6"/>
    <col min="16129" max="16129" width="9.85546875" style="6" customWidth="1"/>
    <col min="16130" max="16131" width="9.28515625" style="6" customWidth="1"/>
    <col min="16132" max="16132" width="8.7109375" style="6" customWidth="1"/>
    <col min="16133" max="16133" width="1.5703125" style="6" customWidth="1"/>
    <col min="16134" max="16134" width="11" style="6" customWidth="1"/>
    <col min="16135" max="16139" width="8.42578125" style="6" customWidth="1"/>
    <col min="16140" max="16384" width="9.140625" style="6"/>
  </cols>
  <sheetData>
    <row r="1" spans="1:16" s="116" customFormat="1" ht="15.75" x14ac:dyDescent="0.25">
      <c r="A1" s="115" t="s">
        <v>508</v>
      </c>
      <c r="F1" s="116" t="s">
        <v>549</v>
      </c>
    </row>
    <row r="2" spans="1:16" ht="15.75" x14ac:dyDescent="0.25">
      <c r="A2" s="116" t="s">
        <v>509</v>
      </c>
      <c r="B2" s="116"/>
      <c r="C2" s="116"/>
      <c r="D2" s="116"/>
      <c r="E2" s="116"/>
    </row>
    <row r="3" spans="1:16" ht="13.5" thickBot="1" x14ac:dyDescent="0.25"/>
    <row r="4" spans="1:16" s="119" customFormat="1" ht="27" customHeight="1" thickBot="1" x14ac:dyDescent="0.3">
      <c r="A4" s="117" t="s">
        <v>511</v>
      </c>
      <c r="B4" s="118" t="s">
        <v>512</v>
      </c>
      <c r="C4" s="118" t="s">
        <v>513</v>
      </c>
      <c r="D4" s="118" t="s">
        <v>513</v>
      </c>
      <c r="H4" s="116" t="s">
        <v>510</v>
      </c>
      <c r="I4" s="6"/>
      <c r="J4" s="6"/>
      <c r="K4" s="6"/>
      <c r="L4" s="6"/>
      <c r="M4" s="6"/>
      <c r="N4" s="6"/>
      <c r="O4" s="6"/>
      <c r="P4" s="6"/>
    </row>
    <row r="5" spans="1:16" ht="13.5" thickBot="1" x14ac:dyDescent="0.25">
      <c r="A5" s="122">
        <v>38847</v>
      </c>
      <c r="B5" s="123" t="s">
        <v>515</v>
      </c>
      <c r="C5" s="124">
        <f>VLOOKUP(B5,$H$6:$I$11,2,0)</f>
        <v>12</v>
      </c>
      <c r="D5" s="124">
        <f>HLOOKUP(B5,$K$7:$P$8,2,0)</f>
        <v>12</v>
      </c>
    </row>
    <row r="6" spans="1:16" ht="13.5" thickBot="1" x14ac:dyDescent="0.25">
      <c r="A6" s="122">
        <v>38847</v>
      </c>
      <c r="B6" s="123" t="s">
        <v>517</v>
      </c>
      <c r="C6" s="124">
        <f t="shared" ref="C6:C38" si="0">VLOOKUP(B6,$H$6:$I$11,2,0)</f>
        <v>8</v>
      </c>
      <c r="D6" s="124">
        <f t="shared" ref="D6:D38" si="1">HLOOKUP(B6,$K$7:$P$8,2,0)</f>
        <v>8</v>
      </c>
      <c r="H6" s="120" t="s">
        <v>512</v>
      </c>
      <c r="I6" s="121" t="s">
        <v>514</v>
      </c>
      <c r="N6" s="119"/>
      <c r="O6" s="119"/>
      <c r="P6" s="119"/>
    </row>
    <row r="7" spans="1:16" x14ac:dyDescent="0.2">
      <c r="A7" s="122">
        <v>38849</v>
      </c>
      <c r="B7" s="123" t="s">
        <v>516</v>
      </c>
      <c r="C7" s="124">
        <f t="shared" si="0"/>
        <v>20</v>
      </c>
      <c r="D7" s="124">
        <f t="shared" si="1"/>
        <v>18</v>
      </c>
      <c r="H7" s="125" t="s">
        <v>515</v>
      </c>
      <c r="I7" s="126">
        <v>12</v>
      </c>
      <c r="K7" s="127" t="s">
        <v>512</v>
      </c>
      <c r="L7" s="128" t="s">
        <v>515</v>
      </c>
      <c r="M7" s="128" t="s">
        <v>516</v>
      </c>
      <c r="N7" s="128" t="s">
        <v>517</v>
      </c>
      <c r="O7" s="128" t="s">
        <v>518</v>
      </c>
      <c r="P7" s="129" t="s">
        <v>519</v>
      </c>
    </row>
    <row r="8" spans="1:16" ht="13.5" thickBot="1" x14ac:dyDescent="0.25">
      <c r="A8" s="122">
        <v>38850</v>
      </c>
      <c r="B8" s="123" t="s">
        <v>519</v>
      </c>
      <c r="C8" s="124">
        <f t="shared" si="0"/>
        <v>13</v>
      </c>
      <c r="D8" s="124">
        <f t="shared" si="1"/>
        <v>13</v>
      </c>
      <c r="H8" s="125" t="s">
        <v>516</v>
      </c>
      <c r="I8" s="126">
        <v>20</v>
      </c>
      <c r="K8" s="130" t="s">
        <v>514</v>
      </c>
      <c r="L8" s="131">
        <v>12</v>
      </c>
      <c r="M8" s="131">
        <v>18</v>
      </c>
      <c r="N8" s="131">
        <v>8</v>
      </c>
      <c r="O8" s="131">
        <v>20</v>
      </c>
      <c r="P8" s="132">
        <v>13</v>
      </c>
    </row>
    <row r="9" spans="1:16" ht="15.75" x14ac:dyDescent="0.25">
      <c r="A9" s="122">
        <v>38852</v>
      </c>
      <c r="B9" s="123" t="s">
        <v>517</v>
      </c>
      <c r="C9" s="124">
        <f t="shared" si="0"/>
        <v>8</v>
      </c>
      <c r="D9" s="124">
        <f t="shared" si="1"/>
        <v>8</v>
      </c>
      <c r="H9" s="125" t="s">
        <v>517</v>
      </c>
      <c r="I9" s="126">
        <v>8</v>
      </c>
      <c r="J9" s="116"/>
      <c r="K9" s="116"/>
      <c r="L9" s="116"/>
      <c r="M9" s="116"/>
    </row>
    <row r="10" spans="1:16" x14ac:dyDescent="0.2">
      <c r="A10" s="122">
        <v>38852</v>
      </c>
      <c r="B10" s="123" t="s">
        <v>516</v>
      </c>
      <c r="C10" s="124">
        <f t="shared" si="0"/>
        <v>20</v>
      </c>
      <c r="D10" s="124">
        <f t="shared" si="1"/>
        <v>18</v>
      </c>
      <c r="H10" s="125" t="s">
        <v>518</v>
      </c>
      <c r="I10" s="126">
        <v>20</v>
      </c>
    </row>
    <row r="11" spans="1:16" ht="13.5" thickBot="1" x14ac:dyDescent="0.25">
      <c r="A11" s="122">
        <v>38853</v>
      </c>
      <c r="B11" s="123" t="s">
        <v>518</v>
      </c>
      <c r="C11" s="124">
        <f t="shared" si="0"/>
        <v>20</v>
      </c>
      <c r="D11" s="124">
        <f t="shared" si="1"/>
        <v>20</v>
      </c>
      <c r="H11" s="133" t="s">
        <v>519</v>
      </c>
      <c r="I11" s="134">
        <v>13</v>
      </c>
    </row>
    <row r="12" spans="1:16" x14ac:dyDescent="0.2">
      <c r="A12" s="122">
        <v>38854</v>
      </c>
      <c r="B12" s="123" t="s">
        <v>515</v>
      </c>
      <c r="C12" s="124">
        <f t="shared" si="0"/>
        <v>12</v>
      </c>
      <c r="D12" s="124">
        <f t="shared" si="1"/>
        <v>12</v>
      </c>
    </row>
    <row r="13" spans="1:16" x14ac:dyDescent="0.2">
      <c r="A13" s="122">
        <v>38854</v>
      </c>
      <c r="B13" s="123" t="s">
        <v>516</v>
      </c>
      <c r="C13" s="124">
        <f t="shared" si="0"/>
        <v>20</v>
      </c>
      <c r="D13" s="124">
        <f t="shared" si="1"/>
        <v>18</v>
      </c>
    </row>
    <row r="14" spans="1:16" ht="13.5" thickBot="1" x14ac:dyDescent="0.25">
      <c r="A14" s="122">
        <v>38856</v>
      </c>
      <c r="B14" s="123" t="s">
        <v>517</v>
      </c>
      <c r="C14" s="124">
        <f t="shared" si="0"/>
        <v>8</v>
      </c>
      <c r="D14" s="124">
        <f t="shared" si="1"/>
        <v>8</v>
      </c>
    </row>
    <row r="15" spans="1:16" x14ac:dyDescent="0.2">
      <c r="A15" s="122">
        <v>38857</v>
      </c>
      <c r="B15" s="123" t="s">
        <v>518</v>
      </c>
      <c r="C15" s="124">
        <f t="shared" si="0"/>
        <v>20</v>
      </c>
      <c r="D15" s="124">
        <f t="shared" si="1"/>
        <v>20</v>
      </c>
      <c r="H15" s="120" t="s">
        <v>512</v>
      </c>
      <c r="I15" s="121" t="s">
        <v>514</v>
      </c>
    </row>
    <row r="16" spans="1:16" x14ac:dyDescent="0.2">
      <c r="A16" s="122">
        <v>38862</v>
      </c>
      <c r="B16" s="123" t="s">
        <v>516</v>
      </c>
      <c r="C16" s="124">
        <f t="shared" si="0"/>
        <v>20</v>
      </c>
      <c r="D16" s="124">
        <f t="shared" si="1"/>
        <v>18</v>
      </c>
      <c r="H16" s="125" t="s">
        <v>515</v>
      </c>
      <c r="I16" s="126">
        <f>VLOOKUP(B5,H6:I11,2,0)</f>
        <v>12</v>
      </c>
    </row>
    <row r="17" spans="1:11" ht="15.75" x14ac:dyDescent="0.25">
      <c r="A17" s="122">
        <v>38862</v>
      </c>
      <c r="B17" s="123" t="s">
        <v>516</v>
      </c>
      <c r="C17" s="124">
        <f t="shared" si="0"/>
        <v>20</v>
      </c>
      <c r="D17" s="124">
        <f t="shared" si="1"/>
        <v>18</v>
      </c>
      <c r="F17" s="116"/>
      <c r="G17" s="116"/>
      <c r="H17" s="125" t="s">
        <v>516</v>
      </c>
      <c r="I17" s="126">
        <f>VLOOKUP(B6,H6:I11,2,0)</f>
        <v>8</v>
      </c>
      <c r="J17" s="116"/>
      <c r="K17" s="116"/>
    </row>
    <row r="18" spans="1:11" x14ac:dyDescent="0.2">
      <c r="A18" s="122">
        <v>38863</v>
      </c>
      <c r="B18" s="123" t="s">
        <v>517</v>
      </c>
      <c r="C18" s="124">
        <f t="shared" si="0"/>
        <v>8</v>
      </c>
      <c r="D18" s="124">
        <f t="shared" si="1"/>
        <v>8</v>
      </c>
      <c r="H18" s="125" t="s">
        <v>517</v>
      </c>
      <c r="I18" s="126"/>
    </row>
    <row r="19" spans="1:11" s="116" customFormat="1" ht="15.75" x14ac:dyDescent="0.25">
      <c r="A19" s="122">
        <v>38864</v>
      </c>
      <c r="B19" s="123" t="s">
        <v>516</v>
      </c>
      <c r="C19" s="124">
        <f t="shared" si="0"/>
        <v>20</v>
      </c>
      <c r="D19" s="124">
        <f t="shared" si="1"/>
        <v>18</v>
      </c>
      <c r="F19" s="6"/>
      <c r="G19" s="6"/>
      <c r="H19" s="125" t="s">
        <v>518</v>
      </c>
      <c r="I19" s="126"/>
      <c r="J19" s="6"/>
      <c r="K19" s="6"/>
    </row>
    <row r="20" spans="1:11" ht="13.5" thickBot="1" x14ac:dyDescent="0.25">
      <c r="A20" s="122">
        <v>38864</v>
      </c>
      <c r="B20" s="123" t="s">
        <v>516</v>
      </c>
      <c r="C20" s="124">
        <f t="shared" si="0"/>
        <v>20</v>
      </c>
      <c r="D20" s="124">
        <f t="shared" si="1"/>
        <v>18</v>
      </c>
      <c r="H20" s="133" t="s">
        <v>519</v>
      </c>
      <c r="I20" s="126"/>
    </row>
    <row r="21" spans="1:11" x14ac:dyDescent="0.2">
      <c r="A21" s="122">
        <v>38866</v>
      </c>
      <c r="B21" s="123" t="s">
        <v>518</v>
      </c>
      <c r="C21" s="124">
        <f t="shared" si="0"/>
        <v>20</v>
      </c>
      <c r="D21" s="124">
        <f t="shared" si="1"/>
        <v>20</v>
      </c>
    </row>
    <row r="22" spans="1:11" x14ac:dyDescent="0.2">
      <c r="A22" s="122">
        <v>38867</v>
      </c>
      <c r="B22" s="123" t="s">
        <v>516</v>
      </c>
      <c r="C22" s="124">
        <f t="shared" si="0"/>
        <v>20</v>
      </c>
      <c r="D22" s="124">
        <f t="shared" si="1"/>
        <v>18</v>
      </c>
    </row>
    <row r="23" spans="1:11" x14ac:dyDescent="0.2">
      <c r="A23" s="122">
        <v>38872</v>
      </c>
      <c r="B23" s="123" t="s">
        <v>517</v>
      </c>
      <c r="C23" s="124">
        <f t="shared" si="0"/>
        <v>8</v>
      </c>
      <c r="D23" s="124">
        <f t="shared" si="1"/>
        <v>8</v>
      </c>
    </row>
    <row r="24" spans="1:11" x14ac:dyDescent="0.2">
      <c r="A24" s="122">
        <v>38872</v>
      </c>
      <c r="B24" s="123" t="s">
        <v>519</v>
      </c>
      <c r="C24" s="124">
        <f t="shared" si="0"/>
        <v>13</v>
      </c>
      <c r="D24" s="124">
        <f t="shared" si="1"/>
        <v>13</v>
      </c>
    </row>
    <row r="25" spans="1:11" x14ac:dyDescent="0.2">
      <c r="A25" s="122">
        <v>38873</v>
      </c>
      <c r="B25" s="123" t="s">
        <v>519</v>
      </c>
      <c r="C25" s="124">
        <f t="shared" si="0"/>
        <v>13</v>
      </c>
      <c r="D25" s="124">
        <f t="shared" si="1"/>
        <v>13</v>
      </c>
    </row>
    <row r="26" spans="1:11" x14ac:dyDescent="0.2">
      <c r="A26" s="122">
        <v>38874</v>
      </c>
      <c r="B26" s="123" t="s">
        <v>516</v>
      </c>
      <c r="C26" s="124">
        <f t="shared" si="0"/>
        <v>20</v>
      </c>
      <c r="D26" s="124">
        <f t="shared" si="1"/>
        <v>18</v>
      </c>
    </row>
    <row r="27" spans="1:11" x14ac:dyDescent="0.2">
      <c r="A27" s="122">
        <v>38874</v>
      </c>
      <c r="B27" s="123" t="s">
        <v>518</v>
      </c>
      <c r="C27" s="124">
        <f t="shared" si="0"/>
        <v>20</v>
      </c>
      <c r="D27" s="124">
        <f t="shared" si="1"/>
        <v>20</v>
      </c>
    </row>
    <row r="28" spans="1:11" x14ac:dyDescent="0.2">
      <c r="A28" s="122">
        <v>38876</v>
      </c>
      <c r="B28" s="123" t="s">
        <v>518</v>
      </c>
      <c r="C28" s="124">
        <f t="shared" si="0"/>
        <v>20</v>
      </c>
      <c r="D28" s="124">
        <f t="shared" si="1"/>
        <v>20</v>
      </c>
    </row>
    <row r="29" spans="1:11" x14ac:dyDescent="0.2">
      <c r="A29" s="122">
        <v>38877</v>
      </c>
      <c r="B29" s="123" t="s">
        <v>517</v>
      </c>
      <c r="C29" s="124">
        <f t="shared" si="0"/>
        <v>8</v>
      </c>
      <c r="D29" s="124">
        <f t="shared" si="1"/>
        <v>8</v>
      </c>
    </row>
    <row r="30" spans="1:11" x14ac:dyDescent="0.2">
      <c r="A30" s="122">
        <v>38882</v>
      </c>
      <c r="B30" s="123" t="s">
        <v>517</v>
      </c>
      <c r="C30" s="124">
        <f t="shared" si="0"/>
        <v>8</v>
      </c>
      <c r="D30" s="124">
        <f t="shared" si="1"/>
        <v>8</v>
      </c>
    </row>
    <row r="31" spans="1:11" x14ac:dyDescent="0.2">
      <c r="A31" s="122">
        <v>38882</v>
      </c>
      <c r="B31" s="123" t="s">
        <v>516</v>
      </c>
      <c r="C31" s="124">
        <f t="shared" si="0"/>
        <v>20</v>
      </c>
      <c r="D31" s="124">
        <f t="shared" si="1"/>
        <v>18</v>
      </c>
    </row>
    <row r="32" spans="1:11" x14ac:dyDescent="0.2">
      <c r="A32" s="122">
        <v>38883</v>
      </c>
      <c r="B32" s="123" t="s">
        <v>516</v>
      </c>
      <c r="C32" s="124">
        <f t="shared" si="0"/>
        <v>20</v>
      </c>
      <c r="D32" s="124">
        <f t="shared" si="1"/>
        <v>18</v>
      </c>
    </row>
    <row r="33" spans="1:4" x14ac:dyDescent="0.2">
      <c r="A33" s="122">
        <v>38884</v>
      </c>
      <c r="B33" s="123" t="s">
        <v>518</v>
      </c>
      <c r="C33" s="124">
        <f t="shared" si="0"/>
        <v>20</v>
      </c>
      <c r="D33" s="124">
        <f t="shared" si="1"/>
        <v>20</v>
      </c>
    </row>
    <row r="34" spans="1:4" x14ac:dyDescent="0.2">
      <c r="A34" s="122">
        <v>38884</v>
      </c>
      <c r="B34" s="123" t="s">
        <v>516</v>
      </c>
      <c r="C34" s="124">
        <f t="shared" si="0"/>
        <v>20</v>
      </c>
      <c r="D34" s="124">
        <f t="shared" si="1"/>
        <v>18</v>
      </c>
    </row>
    <row r="35" spans="1:4" x14ac:dyDescent="0.2">
      <c r="A35" s="122">
        <v>38886</v>
      </c>
      <c r="B35" s="123" t="s">
        <v>519</v>
      </c>
      <c r="C35" s="124">
        <f t="shared" si="0"/>
        <v>13</v>
      </c>
      <c r="D35" s="124">
        <f t="shared" si="1"/>
        <v>13</v>
      </c>
    </row>
    <row r="36" spans="1:4" x14ac:dyDescent="0.2">
      <c r="A36" s="122">
        <v>38887</v>
      </c>
      <c r="B36" s="123" t="s">
        <v>517</v>
      </c>
      <c r="C36" s="124">
        <f t="shared" si="0"/>
        <v>8</v>
      </c>
      <c r="D36" s="124">
        <f t="shared" si="1"/>
        <v>8</v>
      </c>
    </row>
    <row r="37" spans="1:4" x14ac:dyDescent="0.2">
      <c r="A37" s="122">
        <v>38892</v>
      </c>
      <c r="B37" s="123" t="s">
        <v>516</v>
      </c>
      <c r="C37" s="124">
        <f t="shared" si="0"/>
        <v>20</v>
      </c>
      <c r="D37" s="124">
        <f t="shared" si="1"/>
        <v>18</v>
      </c>
    </row>
    <row r="38" spans="1:4" ht="13.5" thickBot="1" x14ac:dyDescent="0.25">
      <c r="A38" s="135">
        <v>38892</v>
      </c>
      <c r="B38" s="136" t="s">
        <v>516</v>
      </c>
      <c r="C38" s="124">
        <f t="shared" si="0"/>
        <v>20</v>
      </c>
      <c r="D38" s="124">
        <f t="shared" si="1"/>
        <v>18</v>
      </c>
    </row>
  </sheetData>
  <hyperlinks>
    <hyperlink ref="A1" r:id="rId1"/>
  </hyperlinks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12" sqref="A12"/>
    </sheetView>
  </sheetViews>
  <sheetFormatPr defaultRowHeight="12.75" x14ac:dyDescent="0.2"/>
  <cols>
    <col min="1" max="2" width="11.7109375" customWidth="1"/>
    <col min="3" max="3" width="18.7109375" bestFit="1" customWidth="1"/>
    <col min="4" max="10" width="11.7109375" customWidth="1"/>
  </cols>
  <sheetData>
    <row r="1" spans="1:6" ht="23.25" customHeight="1" x14ac:dyDescent="0.2"/>
    <row r="3" spans="1:6" x14ac:dyDescent="0.2">
      <c r="A3" t="s">
        <v>652</v>
      </c>
      <c r="B3" t="s">
        <v>653</v>
      </c>
      <c r="C3" t="s">
        <v>651</v>
      </c>
    </row>
    <row r="4" spans="1:6" x14ac:dyDescent="0.2">
      <c r="A4" t="s">
        <v>304</v>
      </c>
      <c r="B4">
        <v>45</v>
      </c>
      <c r="C4">
        <f>VLOOKUP(B4,$E$5:$F$9,2,1)</f>
        <v>5</v>
      </c>
      <c r="E4" t="s">
        <v>655</v>
      </c>
    </row>
    <row r="5" spans="1:6" x14ac:dyDescent="0.2">
      <c r="A5" t="s">
        <v>324</v>
      </c>
      <c r="B5">
        <v>125</v>
      </c>
      <c r="C5">
        <f t="shared" ref="C5:C7" si="0">VLOOKUP(B5,$E$5:$F$9,2,1)</f>
        <v>4</v>
      </c>
      <c r="E5">
        <v>0</v>
      </c>
      <c r="F5">
        <v>5</v>
      </c>
    </row>
    <row r="6" spans="1:6" x14ac:dyDescent="0.2">
      <c r="A6" t="s">
        <v>654</v>
      </c>
      <c r="B6">
        <v>452</v>
      </c>
      <c r="C6">
        <f t="shared" si="0"/>
        <v>1</v>
      </c>
      <c r="E6">
        <v>100</v>
      </c>
      <c r="F6">
        <v>4</v>
      </c>
    </row>
    <row r="7" spans="1:6" x14ac:dyDescent="0.2">
      <c r="A7" t="s">
        <v>325</v>
      </c>
      <c r="B7">
        <v>168</v>
      </c>
      <c r="C7">
        <f t="shared" si="0"/>
        <v>4</v>
      </c>
      <c r="E7">
        <v>200</v>
      </c>
      <c r="F7">
        <v>3</v>
      </c>
    </row>
    <row r="8" spans="1:6" x14ac:dyDescent="0.2">
      <c r="E8">
        <v>300</v>
      </c>
      <c r="F8">
        <v>2</v>
      </c>
    </row>
    <row r="9" spans="1:6" x14ac:dyDescent="0.2">
      <c r="E9">
        <v>400</v>
      </c>
      <c r="F9">
        <v>1</v>
      </c>
    </row>
  </sheetData>
  <sortState ref="E5:F9">
    <sortCondition ref="E5"/>
  </sortState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4" sqref="D4"/>
    </sheetView>
  </sheetViews>
  <sheetFormatPr defaultRowHeight="15" x14ac:dyDescent="0.25"/>
  <cols>
    <col min="1" max="2" width="17.42578125" style="138" customWidth="1"/>
    <col min="3" max="4" width="16.7109375" style="138" customWidth="1"/>
    <col min="5" max="5" width="9.140625" style="138"/>
    <col min="6" max="6" width="12.7109375" style="138" customWidth="1"/>
    <col min="7" max="16384" width="9.140625" style="138"/>
  </cols>
  <sheetData>
    <row r="1" spans="1:7" x14ac:dyDescent="0.25">
      <c r="A1" s="137" t="s">
        <v>520</v>
      </c>
    </row>
    <row r="2" spans="1:7" x14ac:dyDescent="0.25">
      <c r="A2" s="138" t="s">
        <v>521</v>
      </c>
      <c r="B2" s="138" t="s">
        <v>522</v>
      </c>
      <c r="C2" s="138" t="s">
        <v>523</v>
      </c>
      <c r="D2" s="138" t="s">
        <v>524</v>
      </c>
      <c r="F2" s="138" t="s">
        <v>525</v>
      </c>
      <c r="G2" s="138" t="s">
        <v>526</v>
      </c>
    </row>
    <row r="3" spans="1:7" x14ac:dyDescent="0.25">
      <c r="A3" s="138" t="s">
        <v>527</v>
      </c>
      <c r="B3" s="138" t="s">
        <v>528</v>
      </c>
      <c r="C3" s="139">
        <v>10</v>
      </c>
      <c r="D3" s="140">
        <f t="shared" ref="D3:D21" si="0">C3-VLOOKUP(B3,$F$3:$G$5,2,0)*C3</f>
        <v>9.3000000000000007</v>
      </c>
      <c r="F3" s="138" t="s">
        <v>528</v>
      </c>
      <c r="G3" s="141">
        <v>7.0000000000000007E-2</v>
      </c>
    </row>
    <row r="4" spans="1:7" x14ac:dyDescent="0.25">
      <c r="A4" s="138" t="s">
        <v>529</v>
      </c>
      <c r="B4" s="138" t="s">
        <v>528</v>
      </c>
      <c r="C4" s="139">
        <v>11</v>
      </c>
      <c r="D4" s="142">
        <f t="shared" si="0"/>
        <v>10.23</v>
      </c>
      <c r="F4" s="138" t="s">
        <v>530</v>
      </c>
      <c r="G4" s="141">
        <v>0.2</v>
      </c>
    </row>
    <row r="5" spans="1:7" x14ac:dyDescent="0.25">
      <c r="A5" s="138" t="s">
        <v>531</v>
      </c>
      <c r="B5" s="138" t="s">
        <v>528</v>
      </c>
      <c r="C5" s="139">
        <v>20</v>
      </c>
      <c r="D5" s="142">
        <f t="shared" si="0"/>
        <v>18.600000000000001</v>
      </c>
      <c r="F5" s="138" t="s">
        <v>532</v>
      </c>
      <c r="G5" s="141">
        <v>0.13</v>
      </c>
    </row>
    <row r="6" spans="1:7" x14ac:dyDescent="0.25">
      <c r="A6" s="138" t="s">
        <v>533</v>
      </c>
      <c r="B6" s="138" t="s">
        <v>528</v>
      </c>
      <c r="C6" s="139">
        <v>41</v>
      </c>
      <c r="D6" s="142">
        <f t="shared" si="0"/>
        <v>38.130000000000003</v>
      </c>
    </row>
    <row r="7" spans="1:7" x14ac:dyDescent="0.25">
      <c r="A7" s="138" t="s">
        <v>534</v>
      </c>
      <c r="B7" s="138" t="s">
        <v>528</v>
      </c>
      <c r="C7" s="139">
        <v>45</v>
      </c>
      <c r="D7" s="142">
        <f t="shared" si="0"/>
        <v>41.85</v>
      </c>
    </row>
    <row r="8" spans="1:7" x14ac:dyDescent="0.25">
      <c r="A8" s="138" t="s">
        <v>535</v>
      </c>
      <c r="B8" s="138" t="s">
        <v>528</v>
      </c>
      <c r="C8" s="139">
        <v>54</v>
      </c>
      <c r="D8" s="142">
        <f t="shared" si="0"/>
        <v>50.22</v>
      </c>
    </row>
    <row r="9" spans="1:7" x14ac:dyDescent="0.25">
      <c r="A9" s="138" t="s">
        <v>536</v>
      </c>
      <c r="B9" s="138" t="s">
        <v>528</v>
      </c>
      <c r="C9" s="139">
        <v>58</v>
      </c>
      <c r="D9" s="142">
        <f t="shared" si="0"/>
        <v>53.94</v>
      </c>
    </row>
    <row r="10" spans="1:7" x14ac:dyDescent="0.25">
      <c r="A10" s="138" t="s">
        <v>537</v>
      </c>
      <c r="B10" s="138" t="s">
        <v>530</v>
      </c>
      <c r="C10" s="139">
        <v>58</v>
      </c>
      <c r="D10" s="142">
        <f t="shared" si="0"/>
        <v>46.4</v>
      </c>
    </row>
    <row r="11" spans="1:7" x14ac:dyDescent="0.25">
      <c r="A11" s="138" t="s">
        <v>538</v>
      </c>
      <c r="B11" s="138" t="s">
        <v>530</v>
      </c>
      <c r="C11" s="139">
        <v>58</v>
      </c>
      <c r="D11" s="142">
        <f t="shared" si="0"/>
        <v>46.4</v>
      </c>
    </row>
    <row r="12" spans="1:7" x14ac:dyDescent="0.25">
      <c r="A12" s="138" t="s">
        <v>539</v>
      </c>
      <c r="B12" s="138" t="s">
        <v>530</v>
      </c>
      <c r="C12" s="139">
        <v>65</v>
      </c>
      <c r="D12" s="142">
        <f t="shared" si="0"/>
        <v>52</v>
      </c>
    </row>
    <row r="13" spans="1:7" x14ac:dyDescent="0.25">
      <c r="A13" s="138" t="s">
        <v>540</v>
      </c>
      <c r="B13" s="138" t="s">
        <v>532</v>
      </c>
      <c r="C13" s="139">
        <v>74</v>
      </c>
      <c r="D13" s="142">
        <f t="shared" si="0"/>
        <v>64.38</v>
      </c>
    </row>
    <row r="14" spans="1:7" x14ac:dyDescent="0.25">
      <c r="A14" s="138" t="s">
        <v>541</v>
      </c>
      <c r="B14" s="138" t="s">
        <v>528</v>
      </c>
      <c r="C14" s="139">
        <v>85</v>
      </c>
      <c r="D14" s="142">
        <f t="shared" si="0"/>
        <v>79.05</v>
      </c>
    </row>
    <row r="15" spans="1:7" x14ac:dyDescent="0.25">
      <c r="A15" s="138" t="s">
        <v>542</v>
      </c>
      <c r="B15" s="138" t="s">
        <v>528</v>
      </c>
      <c r="C15" s="139">
        <v>85</v>
      </c>
      <c r="D15" s="142">
        <f t="shared" si="0"/>
        <v>79.05</v>
      </c>
    </row>
    <row r="16" spans="1:7" x14ac:dyDescent="0.25">
      <c r="A16" s="138" t="s">
        <v>543</v>
      </c>
      <c r="B16" s="138" t="s">
        <v>528</v>
      </c>
      <c r="C16" s="139">
        <v>87</v>
      </c>
      <c r="D16" s="142">
        <f t="shared" si="0"/>
        <v>80.91</v>
      </c>
    </row>
    <row r="17" spans="1:4" x14ac:dyDescent="0.25">
      <c r="A17" s="138" t="s">
        <v>544</v>
      </c>
      <c r="B17" s="138" t="s">
        <v>528</v>
      </c>
      <c r="C17" s="139">
        <v>96</v>
      </c>
      <c r="D17" s="142">
        <f t="shared" si="0"/>
        <v>89.28</v>
      </c>
    </row>
    <row r="18" spans="1:4" x14ac:dyDescent="0.25">
      <c r="A18" s="138" t="s">
        <v>545</v>
      </c>
      <c r="B18" s="138" t="s">
        <v>530</v>
      </c>
      <c r="C18" s="139">
        <v>96</v>
      </c>
      <c r="D18" s="142">
        <f t="shared" si="0"/>
        <v>76.8</v>
      </c>
    </row>
    <row r="19" spans="1:4" x14ac:dyDescent="0.25">
      <c r="A19" s="138" t="s">
        <v>546</v>
      </c>
      <c r="B19" s="138" t="s">
        <v>532</v>
      </c>
      <c r="C19" s="139">
        <v>96</v>
      </c>
      <c r="D19" s="142">
        <f t="shared" si="0"/>
        <v>83.52</v>
      </c>
    </row>
    <row r="20" spans="1:4" x14ac:dyDescent="0.25">
      <c r="A20" s="138" t="s">
        <v>547</v>
      </c>
      <c r="B20" s="138" t="s">
        <v>530</v>
      </c>
      <c r="C20" s="139">
        <v>98</v>
      </c>
      <c r="D20" s="142">
        <f t="shared" si="0"/>
        <v>78.400000000000006</v>
      </c>
    </row>
    <row r="21" spans="1:4" x14ac:dyDescent="0.25">
      <c r="A21" s="138" t="s">
        <v>548</v>
      </c>
      <c r="B21" s="138" t="s">
        <v>532</v>
      </c>
      <c r="C21" s="139">
        <v>98</v>
      </c>
      <c r="D21" s="142">
        <f t="shared" si="0"/>
        <v>85.26</v>
      </c>
    </row>
  </sheetData>
  <hyperlinks>
    <hyperlink ref="A1" r:id="rId1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workbookViewId="0">
      <selection activeCell="E9" sqref="E9"/>
    </sheetView>
  </sheetViews>
  <sheetFormatPr defaultRowHeight="15" x14ac:dyDescent="0.25"/>
  <cols>
    <col min="1" max="1" width="9.140625" style="138"/>
    <col min="2" max="2" width="12.85546875" style="138" customWidth="1"/>
    <col min="3" max="3" width="20.28515625" style="138" customWidth="1"/>
    <col min="4" max="4" width="11.85546875" style="138" customWidth="1"/>
    <col min="5" max="5" width="18.5703125" style="138" bestFit="1" customWidth="1"/>
    <col min="6" max="6" width="10.28515625" style="138" customWidth="1"/>
    <col min="7" max="8" width="9.140625" style="138"/>
    <col min="9" max="9" width="5.42578125" style="138" customWidth="1"/>
    <col min="10" max="10" width="4.5703125" style="138" customWidth="1"/>
    <col min="11" max="11" width="10.140625" style="138" customWidth="1"/>
    <col min="12" max="12" width="7.85546875" style="138" customWidth="1"/>
    <col min="13" max="13" width="12.7109375" style="138" customWidth="1"/>
    <col min="14" max="16384" width="9.140625" style="138"/>
  </cols>
  <sheetData>
    <row r="1" spans="1:13" ht="28.5" x14ac:dyDescent="0.45">
      <c r="A1" s="229" t="s">
        <v>550</v>
      </c>
      <c r="B1" s="229"/>
      <c r="C1" s="229"/>
      <c r="D1" s="229"/>
      <c r="E1" s="229"/>
      <c r="F1" s="229"/>
      <c r="G1" s="229"/>
      <c r="H1" s="229"/>
      <c r="I1" s="229"/>
    </row>
    <row r="2" spans="1:13" x14ac:dyDescent="0.25">
      <c r="A2" s="230" t="s">
        <v>362</v>
      </c>
      <c r="B2" s="231"/>
      <c r="C2" s="231"/>
      <c r="D2" s="231"/>
      <c r="E2" s="231"/>
      <c r="F2" s="231"/>
      <c r="G2" s="231"/>
      <c r="H2" s="231"/>
      <c r="I2" s="231"/>
    </row>
    <row r="4" spans="1:13" ht="104.25" customHeight="1" x14ac:dyDescent="0.25"/>
    <row r="5" spans="1:13" x14ac:dyDescent="0.25">
      <c r="A5" s="143">
        <v>40179</v>
      </c>
      <c r="B5" s="138" t="s">
        <v>551</v>
      </c>
      <c r="C5" s="144" t="e">
        <f>VLOOKUP(A5,$H$6:$H$6,2,FALSE)</f>
        <v>#N/A</v>
      </c>
      <c r="D5" s="144" t="str">
        <f t="shared" ref="D5:D18" si="0">IFERROR(VLOOKUP(A5,$H$6:$I$6,2,FALSE)," ")</f>
        <v xml:space="preserve"> </v>
      </c>
      <c r="E5" s="144" t="e">
        <f t="shared" ref="E5:E18" si="1">VLOOKUP(A5,$H$6:$I$6,2)</f>
        <v>#N/A</v>
      </c>
      <c r="F5" s="145" t="s">
        <v>552</v>
      </c>
      <c r="G5" s="146"/>
      <c r="H5" s="146"/>
      <c r="I5" s="146"/>
    </row>
    <row r="6" spans="1:13" x14ac:dyDescent="0.25">
      <c r="A6" s="143">
        <v>40577</v>
      </c>
      <c r="B6" s="138" t="s">
        <v>553</v>
      </c>
      <c r="C6" s="144" t="str">
        <f t="shared" ref="C6:C18" si="2">VLOOKUP(A6,$H$6:$I$6,2,FALSE)</f>
        <v>ANO</v>
      </c>
      <c r="D6" s="144" t="str">
        <f t="shared" si="0"/>
        <v>ANO</v>
      </c>
      <c r="E6" s="144" t="str">
        <f t="shared" si="1"/>
        <v>ANO</v>
      </c>
      <c r="F6" s="146" t="s">
        <v>554</v>
      </c>
      <c r="G6" s="146"/>
      <c r="H6" s="147">
        <v>40577</v>
      </c>
      <c r="I6" s="146" t="s">
        <v>425</v>
      </c>
    </row>
    <row r="7" spans="1:13" x14ac:dyDescent="0.25">
      <c r="A7" s="143">
        <v>40544</v>
      </c>
      <c r="B7" s="138" t="s">
        <v>555</v>
      </c>
      <c r="C7" s="144" t="e">
        <f t="shared" si="2"/>
        <v>#N/A</v>
      </c>
      <c r="D7" s="144" t="str">
        <f t="shared" si="0"/>
        <v xml:space="preserve"> </v>
      </c>
      <c r="E7" s="144" t="e">
        <f t="shared" si="1"/>
        <v>#N/A</v>
      </c>
      <c r="G7" s="148"/>
      <c r="H7" s="149"/>
    </row>
    <row r="8" spans="1:13" x14ac:dyDescent="0.25">
      <c r="A8" s="143">
        <v>40580</v>
      </c>
      <c r="B8" s="138" t="s">
        <v>556</v>
      </c>
      <c r="C8" s="144" t="e">
        <f t="shared" si="2"/>
        <v>#N/A</v>
      </c>
      <c r="D8" s="144" t="str">
        <f t="shared" si="0"/>
        <v xml:space="preserve"> </v>
      </c>
      <c r="E8" s="144" t="str">
        <f t="shared" si="1"/>
        <v>ANO</v>
      </c>
      <c r="G8" s="148"/>
      <c r="H8" s="149"/>
    </row>
    <row r="9" spans="1:13" x14ac:dyDescent="0.25">
      <c r="A9" s="143">
        <v>40581</v>
      </c>
      <c r="B9" s="138" t="s">
        <v>557</v>
      </c>
      <c r="C9" s="144" t="e">
        <f t="shared" si="2"/>
        <v>#N/A</v>
      </c>
      <c r="D9" s="144" t="str">
        <f t="shared" si="0"/>
        <v xml:space="preserve"> </v>
      </c>
      <c r="E9" s="144" t="str">
        <f t="shared" si="1"/>
        <v>ANO</v>
      </c>
      <c r="G9" s="148"/>
      <c r="H9" s="149"/>
    </row>
    <row r="10" spans="1:13" x14ac:dyDescent="0.25">
      <c r="A10" s="143">
        <v>40577</v>
      </c>
      <c r="B10" s="138" t="s">
        <v>558</v>
      </c>
      <c r="C10" s="144" t="str">
        <f t="shared" si="2"/>
        <v>ANO</v>
      </c>
      <c r="D10" s="144" t="str">
        <f t="shared" si="0"/>
        <v>ANO</v>
      </c>
      <c r="E10" s="144" t="str">
        <f t="shared" si="1"/>
        <v>ANO</v>
      </c>
      <c r="G10" s="148"/>
      <c r="H10" s="149"/>
      <c r="K10" s="150"/>
    </row>
    <row r="11" spans="1:13" x14ac:dyDescent="0.25">
      <c r="A11" s="143">
        <v>40583</v>
      </c>
      <c r="B11" s="138" t="s">
        <v>559</v>
      </c>
      <c r="C11" s="144" t="e">
        <f t="shared" si="2"/>
        <v>#N/A</v>
      </c>
      <c r="D11" s="144" t="str">
        <f t="shared" si="0"/>
        <v xml:space="preserve"> </v>
      </c>
      <c r="E11" s="144" t="str">
        <f t="shared" si="1"/>
        <v>ANO</v>
      </c>
      <c r="G11" s="148"/>
      <c r="H11" s="149"/>
      <c r="K11" s="151"/>
      <c r="L11" s="151"/>
      <c r="M11" s="152"/>
    </row>
    <row r="12" spans="1:13" x14ac:dyDescent="0.25">
      <c r="A12" s="143">
        <v>40584</v>
      </c>
      <c r="B12" s="138" t="s">
        <v>560</v>
      </c>
      <c r="C12" s="144" t="e">
        <f t="shared" si="2"/>
        <v>#N/A</v>
      </c>
      <c r="D12" s="144" t="str">
        <f t="shared" si="0"/>
        <v xml:space="preserve"> </v>
      </c>
      <c r="E12" s="144" t="str">
        <f t="shared" si="1"/>
        <v>ANO</v>
      </c>
      <c r="G12" s="148"/>
      <c r="H12" s="149"/>
      <c r="K12" s="151"/>
      <c r="L12" s="151"/>
      <c r="M12" s="152"/>
    </row>
    <row r="13" spans="1:13" x14ac:dyDescent="0.25">
      <c r="A13" s="143">
        <v>40585</v>
      </c>
      <c r="B13" s="138" t="s">
        <v>561</v>
      </c>
      <c r="C13" s="144" t="e">
        <f t="shared" si="2"/>
        <v>#N/A</v>
      </c>
      <c r="D13" s="144" t="str">
        <f t="shared" si="0"/>
        <v xml:space="preserve"> </v>
      </c>
      <c r="E13" s="144" t="str">
        <f t="shared" si="1"/>
        <v>ANO</v>
      </c>
      <c r="G13" s="148"/>
      <c r="H13" s="149"/>
      <c r="K13" s="151"/>
      <c r="L13" s="151"/>
      <c r="M13" s="152"/>
    </row>
    <row r="14" spans="1:13" x14ac:dyDescent="0.25">
      <c r="A14" s="143">
        <v>40577</v>
      </c>
      <c r="B14" s="138" t="s">
        <v>562</v>
      </c>
      <c r="C14" s="144" t="str">
        <f t="shared" si="2"/>
        <v>ANO</v>
      </c>
      <c r="D14" s="144" t="str">
        <f t="shared" si="0"/>
        <v>ANO</v>
      </c>
      <c r="E14" s="144" t="str">
        <f t="shared" si="1"/>
        <v>ANO</v>
      </c>
      <c r="G14" s="148"/>
      <c r="H14" s="149"/>
      <c r="K14" s="152"/>
      <c r="L14" s="152"/>
      <c r="M14" s="152"/>
    </row>
    <row r="15" spans="1:13" x14ac:dyDescent="0.25">
      <c r="A15" s="143">
        <v>40587</v>
      </c>
      <c r="B15" s="138" t="s">
        <v>563</v>
      </c>
      <c r="C15" s="144" t="e">
        <f t="shared" si="2"/>
        <v>#N/A</v>
      </c>
      <c r="D15" s="144" t="str">
        <f t="shared" si="0"/>
        <v xml:space="preserve"> </v>
      </c>
      <c r="E15" s="144" t="str">
        <f t="shared" si="1"/>
        <v>ANO</v>
      </c>
      <c r="G15" s="148"/>
      <c r="H15" s="149"/>
      <c r="K15" s="152"/>
      <c r="L15" s="152"/>
      <c r="M15" s="152"/>
    </row>
    <row r="16" spans="1:13" x14ac:dyDescent="0.25">
      <c r="A16" s="143">
        <v>40588</v>
      </c>
      <c r="B16" s="138" t="s">
        <v>564</v>
      </c>
      <c r="C16" s="144" t="e">
        <f t="shared" si="2"/>
        <v>#N/A</v>
      </c>
      <c r="D16" s="144" t="str">
        <f t="shared" si="0"/>
        <v xml:space="preserve"> </v>
      </c>
      <c r="E16" s="144" t="str">
        <f t="shared" si="1"/>
        <v>ANO</v>
      </c>
      <c r="G16" s="148"/>
      <c r="H16" s="149"/>
      <c r="K16" s="153"/>
      <c r="L16" s="152"/>
      <c r="M16" s="152"/>
    </row>
    <row r="17" spans="1:13" x14ac:dyDescent="0.25">
      <c r="A17" s="143">
        <v>40589</v>
      </c>
      <c r="B17" s="138" t="s">
        <v>565</v>
      </c>
      <c r="C17" s="144" t="e">
        <f t="shared" si="2"/>
        <v>#N/A</v>
      </c>
      <c r="D17" s="144" t="str">
        <f t="shared" si="0"/>
        <v xml:space="preserve"> </v>
      </c>
      <c r="E17" s="144" t="str">
        <f t="shared" si="1"/>
        <v>ANO</v>
      </c>
      <c r="G17" s="148"/>
      <c r="H17" s="149"/>
      <c r="K17" s="154"/>
      <c r="L17" s="154"/>
      <c r="M17" s="154"/>
    </row>
    <row r="18" spans="1:13" x14ac:dyDescent="0.25">
      <c r="A18" s="143">
        <v>40590</v>
      </c>
      <c r="B18" s="138" t="s">
        <v>566</v>
      </c>
      <c r="C18" s="144" t="e">
        <f t="shared" si="2"/>
        <v>#N/A</v>
      </c>
      <c r="D18" s="144" t="str">
        <f t="shared" si="0"/>
        <v xml:space="preserve"> </v>
      </c>
      <c r="E18" s="144" t="str">
        <f t="shared" si="1"/>
        <v>ANO</v>
      </c>
      <c r="G18" s="148"/>
      <c r="H18" s="149"/>
      <c r="K18" s="154"/>
      <c r="L18" s="154"/>
      <c r="M18" s="154"/>
    </row>
  </sheetData>
  <mergeCells count="2">
    <mergeCell ref="A1:I1"/>
    <mergeCell ref="A2:I2"/>
  </mergeCells>
  <hyperlinks>
    <hyperlink ref="A2" r:id="rId1"/>
  </hyperlinks>
  <pageMargins left="0.7" right="0.7" top="0.78740157499999996" bottom="0.78740157499999996" header="0.3" footer="0.3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7" sqref="E7"/>
    </sheetView>
  </sheetViews>
  <sheetFormatPr defaultRowHeight="15" x14ac:dyDescent="0.25"/>
  <cols>
    <col min="1" max="1" width="16.85546875" style="138" customWidth="1"/>
    <col min="2" max="2" width="14.5703125" style="138" customWidth="1"/>
    <col min="3" max="3" width="7.7109375" style="138" customWidth="1"/>
    <col min="4" max="4" width="19.42578125" style="138" customWidth="1"/>
    <col min="5" max="5" width="20.7109375" style="138" customWidth="1"/>
    <col min="6" max="6" width="7.5703125" style="138" hidden="1" customWidth="1"/>
    <col min="7" max="9" width="3.7109375" style="138" hidden="1" customWidth="1"/>
    <col min="10" max="16384" width="9.140625" style="138"/>
  </cols>
  <sheetData>
    <row r="1" spans="1:9" ht="28.5" x14ac:dyDescent="0.45">
      <c r="A1" s="229" t="s">
        <v>550</v>
      </c>
      <c r="B1" s="229"/>
      <c r="C1" s="229"/>
      <c r="D1" s="229"/>
      <c r="E1" s="229"/>
      <c r="F1" s="229"/>
      <c r="G1" s="229"/>
      <c r="H1" s="229"/>
      <c r="I1" s="229"/>
    </row>
    <row r="2" spans="1:9" x14ac:dyDescent="0.25">
      <c r="A2" s="230" t="s">
        <v>362</v>
      </c>
      <c r="B2" s="231"/>
      <c r="C2" s="231"/>
      <c r="D2" s="231"/>
      <c r="E2" s="231"/>
      <c r="F2" s="231"/>
      <c r="G2" s="231"/>
      <c r="H2" s="231"/>
      <c r="I2" s="231"/>
    </row>
    <row r="4" spans="1:9" x14ac:dyDescent="0.25">
      <c r="A4" s="138" t="s">
        <v>567</v>
      </c>
      <c r="B4" s="138" t="s">
        <v>568</v>
      </c>
    </row>
    <row r="5" spans="1:9" x14ac:dyDescent="0.25">
      <c r="A5" s="155">
        <v>0</v>
      </c>
      <c r="B5" s="155">
        <v>100</v>
      </c>
      <c r="D5" s="138" t="s">
        <v>569</v>
      </c>
      <c r="E5" s="138" t="s">
        <v>570</v>
      </c>
    </row>
    <row r="6" spans="1:9" x14ac:dyDescent="0.25">
      <c r="A6" s="155">
        <v>200</v>
      </c>
      <c r="B6" s="155">
        <v>500</v>
      </c>
      <c r="D6" s="156">
        <v>300.5</v>
      </c>
      <c r="E6" s="156">
        <f>VLOOKUP(D6,$A$5:$B$10,2,TRUE)</f>
        <v>500</v>
      </c>
    </row>
    <row r="7" spans="1:9" x14ac:dyDescent="0.25">
      <c r="A7" s="155">
        <v>500</v>
      </c>
      <c r="B7" s="155">
        <v>1500</v>
      </c>
      <c r="D7" s="156">
        <v>50</v>
      </c>
      <c r="E7" s="156">
        <f>VLOOKUP(D7,$A$5:$B$10,2,TRUE)</f>
        <v>100</v>
      </c>
    </row>
    <row r="8" spans="1:9" x14ac:dyDescent="0.25">
      <c r="A8" s="155">
        <v>1000</v>
      </c>
      <c r="B8" s="155">
        <v>15000</v>
      </c>
      <c r="D8" s="156">
        <v>1230</v>
      </c>
      <c r="E8" s="156">
        <f>VLOOKUP(D8,$A$5:$B$10,2,TRUE)</f>
        <v>15000</v>
      </c>
    </row>
    <row r="9" spans="1:9" x14ac:dyDescent="0.25">
      <c r="A9" s="155">
        <v>2000</v>
      </c>
      <c r="B9" s="155">
        <v>50000</v>
      </c>
      <c r="D9" s="156">
        <v>5000</v>
      </c>
      <c r="E9" s="156">
        <f>VLOOKUP(D9,$A$5:$B$10,2,TRUE)</f>
        <v>50000</v>
      </c>
    </row>
    <row r="10" spans="1:9" x14ac:dyDescent="0.25">
      <c r="A10" s="155">
        <v>10000</v>
      </c>
      <c r="B10" s="155">
        <v>80000</v>
      </c>
      <c r="D10" s="156">
        <v>8</v>
      </c>
      <c r="E10" s="156">
        <f>VLOOKUP(D10,$A$5:$B$10,2,TRUE)</f>
        <v>100</v>
      </c>
    </row>
    <row r="11" spans="1:9" x14ac:dyDescent="0.25">
      <c r="A11" s="155"/>
      <c r="B11" s="155"/>
    </row>
    <row r="13" spans="1:9" x14ac:dyDescent="0.25">
      <c r="A13" s="138" t="s">
        <v>571</v>
      </c>
    </row>
    <row r="15" spans="1:9" x14ac:dyDescent="0.25">
      <c r="A15" s="138" t="s">
        <v>572</v>
      </c>
    </row>
    <row r="17" spans="4:5" x14ac:dyDescent="0.25">
      <c r="D17" s="156">
        <v>300.5</v>
      </c>
      <c r="E17" s="138">
        <f>VLOOKUP(D6,A5:B10,2)</f>
        <v>500</v>
      </c>
    </row>
  </sheetData>
  <mergeCells count="2">
    <mergeCell ref="A1:I1"/>
    <mergeCell ref="A2:I2"/>
  </mergeCells>
  <hyperlinks>
    <hyperlink ref="A2" r:id="rId1"/>
  </hyperlinks>
  <pageMargins left="0.7" right="0.7" top="0.78740157499999996" bottom="0.78740157499999996" header="0.3" footer="0.3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4"/>
  <sheetViews>
    <sheetView workbookViewId="0">
      <selection activeCell="F12" sqref="F12"/>
    </sheetView>
  </sheetViews>
  <sheetFormatPr defaultRowHeight="12.75" x14ac:dyDescent="0.2"/>
  <cols>
    <col min="4" max="4" width="12.28515625" bestFit="1" customWidth="1"/>
    <col min="5" max="5" width="11" bestFit="1" customWidth="1"/>
    <col min="6" max="6" width="8.42578125" bestFit="1" customWidth="1"/>
    <col min="12" max="12" width="16.140625" bestFit="1" customWidth="1"/>
    <col min="13" max="13" width="18" bestFit="1" customWidth="1"/>
    <col min="14" max="14" width="5" customWidth="1"/>
    <col min="15" max="15" width="6.140625" customWidth="1"/>
    <col min="16" max="16" width="12.28515625" customWidth="1"/>
    <col min="17" max="17" width="8.140625" customWidth="1"/>
    <col min="18" max="18" width="12.7109375" customWidth="1"/>
    <col min="19" max="19" width="7.28515625" customWidth="1"/>
    <col min="20" max="20" width="5" customWidth="1"/>
    <col min="21" max="21" width="6.140625" customWidth="1"/>
    <col min="22" max="22" width="12.28515625" customWidth="1"/>
    <col min="23" max="23" width="8.140625" customWidth="1"/>
    <col min="24" max="24" width="9.7109375" customWidth="1"/>
    <col min="25" max="25" width="12.7109375" customWidth="1"/>
    <col min="26" max="26" width="14.7109375" customWidth="1"/>
    <col min="27" max="27" width="16.140625" customWidth="1"/>
    <col min="28" max="28" width="11.28515625" customWidth="1"/>
    <col min="29" max="29" width="16.85546875" customWidth="1"/>
    <col min="30" max="30" width="10.85546875" customWidth="1"/>
    <col min="31" max="31" width="5.28515625" customWidth="1"/>
    <col min="32" max="32" width="16.42578125" customWidth="1"/>
    <col min="33" max="33" width="10.7109375" customWidth="1"/>
    <col min="34" max="34" width="16.28515625" bestFit="1" customWidth="1"/>
    <col min="35" max="35" width="10.28515625" bestFit="1" customWidth="1"/>
    <col min="36" max="36" width="15.85546875" bestFit="1" customWidth="1"/>
    <col min="37" max="37" width="7.5703125" customWidth="1"/>
    <col min="38" max="38" width="13.140625" bestFit="1" customWidth="1"/>
    <col min="39" max="39" width="10.140625" bestFit="1" customWidth="1"/>
    <col min="40" max="40" width="15.7109375" bestFit="1" customWidth="1"/>
    <col min="41" max="41" width="8.140625" customWidth="1"/>
    <col min="42" max="42" width="13.7109375" bestFit="1" customWidth="1"/>
    <col min="43" max="43" width="8.28515625" customWidth="1"/>
    <col min="44" max="44" width="5.28515625" customWidth="1"/>
    <col min="45" max="45" width="13.85546875" bestFit="1" customWidth="1"/>
    <col min="46" max="46" width="8.140625" customWidth="1"/>
    <col min="47" max="47" width="13.7109375" bestFit="1" customWidth="1"/>
    <col min="48" max="48" width="8.140625" customWidth="1"/>
    <col min="49" max="49" width="13.7109375" bestFit="1" customWidth="1"/>
    <col min="50" max="50" width="6.42578125" customWidth="1"/>
    <col min="51" max="51" width="11.85546875" bestFit="1" customWidth="1"/>
    <col min="52" max="52" width="8.7109375" customWidth="1"/>
    <col min="53" max="53" width="5.28515625" customWidth="1"/>
    <col min="54" max="54" width="14.28515625" bestFit="1" customWidth="1"/>
    <col min="55" max="55" width="5.7109375" customWidth="1"/>
    <col min="56" max="56" width="11.140625" bestFit="1" customWidth="1"/>
    <col min="57" max="57" width="9" customWidth="1"/>
    <col min="58" max="58" width="14.5703125" bestFit="1" customWidth="1"/>
    <col min="59" max="59" width="14.7109375" bestFit="1" customWidth="1"/>
  </cols>
  <sheetData>
    <row r="1" spans="1:21" ht="23.25" x14ac:dyDescent="0.2">
      <c r="A1" s="232" t="s">
        <v>447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21" ht="15" x14ac:dyDescent="0.25">
      <c r="A2" s="230" t="s">
        <v>362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4" spans="1:21" ht="15.75" thickBot="1" x14ac:dyDescent="0.25">
      <c r="B4" s="69" t="s">
        <v>339</v>
      </c>
      <c r="C4" s="70" t="s">
        <v>363</v>
      </c>
      <c r="D4" s="70" t="s">
        <v>34</v>
      </c>
      <c r="E4" s="70" t="s">
        <v>364</v>
      </c>
      <c r="F4" s="70" t="s">
        <v>365</v>
      </c>
      <c r="G4" s="70" t="s">
        <v>366</v>
      </c>
      <c r="H4" s="70" t="s">
        <v>42</v>
      </c>
      <c r="I4" s="70" t="s">
        <v>41</v>
      </c>
      <c r="J4" s="71" t="s">
        <v>367</v>
      </c>
    </row>
    <row r="5" spans="1:21" ht="13.5" thickTop="1" x14ac:dyDescent="0.2">
      <c r="A5" s="17"/>
      <c r="B5" s="72">
        <v>1</v>
      </c>
      <c r="C5" s="73" t="s">
        <v>371</v>
      </c>
      <c r="D5" s="73" t="s">
        <v>372</v>
      </c>
      <c r="E5" s="74" t="s">
        <v>373</v>
      </c>
      <c r="F5" s="74" t="s">
        <v>374</v>
      </c>
      <c r="G5" s="75">
        <v>41306</v>
      </c>
      <c r="H5" s="74">
        <v>10</v>
      </c>
      <c r="I5" s="74">
        <v>125</v>
      </c>
      <c r="J5" s="76">
        <f>H5*I5</f>
        <v>1250</v>
      </c>
      <c r="K5" s="17"/>
      <c r="L5" s="17"/>
      <c r="Q5" s="17"/>
      <c r="R5" s="17"/>
      <c r="S5" s="17"/>
      <c r="T5" s="17"/>
      <c r="U5" s="17"/>
    </row>
    <row r="6" spans="1:21" x14ac:dyDescent="0.2">
      <c r="A6" s="17"/>
      <c r="B6" s="77">
        <v>2</v>
      </c>
      <c r="C6" s="78" t="s">
        <v>371</v>
      </c>
      <c r="D6" s="78" t="s">
        <v>376</v>
      </c>
      <c r="E6" s="78" t="s">
        <v>377</v>
      </c>
      <c r="F6" s="78" t="s">
        <v>378</v>
      </c>
      <c r="G6" s="79">
        <v>41306</v>
      </c>
      <c r="H6" s="78">
        <v>60</v>
      </c>
      <c r="I6" s="78">
        <v>100</v>
      </c>
      <c r="J6" s="80">
        <f t="shared" ref="J6:J34" si="0">H6*I6</f>
        <v>6000</v>
      </c>
      <c r="K6" s="17"/>
      <c r="L6" s="17"/>
      <c r="M6" s="61"/>
      <c r="N6" s="2"/>
      <c r="O6" s="2"/>
      <c r="P6" s="2"/>
      <c r="Q6" s="17"/>
      <c r="R6" s="17"/>
      <c r="S6" s="17"/>
      <c r="T6" s="17">
        <f>P6</f>
        <v>0</v>
      </c>
      <c r="U6" s="17"/>
    </row>
    <row r="7" spans="1:21" x14ac:dyDescent="0.2">
      <c r="A7" s="17"/>
      <c r="B7" s="81">
        <v>3</v>
      </c>
      <c r="C7" s="82" t="s">
        <v>371</v>
      </c>
      <c r="D7" s="82" t="s">
        <v>380</v>
      </c>
      <c r="E7" s="83" t="s">
        <v>377</v>
      </c>
      <c r="F7" s="83" t="s">
        <v>381</v>
      </c>
      <c r="G7" s="84">
        <v>41310</v>
      </c>
      <c r="H7" s="83">
        <v>45</v>
      </c>
      <c r="I7" s="83">
        <v>80</v>
      </c>
      <c r="J7" s="85">
        <f t="shared" si="0"/>
        <v>3600</v>
      </c>
      <c r="K7" s="17"/>
      <c r="L7" s="17"/>
      <c r="M7" s="64"/>
      <c r="N7" s="2"/>
      <c r="O7" s="2"/>
      <c r="P7" s="2"/>
      <c r="Q7" s="17"/>
      <c r="R7" s="17"/>
      <c r="S7" s="17"/>
      <c r="T7" s="17">
        <f t="shared" ref="T7:T8" si="1">P7</f>
        <v>0</v>
      </c>
      <c r="U7" s="17"/>
    </row>
    <row r="8" spans="1:21" x14ac:dyDescent="0.2">
      <c r="A8" s="17"/>
      <c r="B8" s="77">
        <v>4</v>
      </c>
      <c r="C8" s="78" t="s">
        <v>371</v>
      </c>
      <c r="D8" s="78" t="s">
        <v>383</v>
      </c>
      <c r="E8" s="78" t="s">
        <v>373</v>
      </c>
      <c r="F8" s="78" t="s">
        <v>384</v>
      </c>
      <c r="G8" s="79">
        <v>41311</v>
      </c>
      <c r="H8" s="78">
        <v>33</v>
      </c>
      <c r="I8" s="78">
        <v>123</v>
      </c>
      <c r="J8" s="80">
        <f t="shared" si="0"/>
        <v>4059</v>
      </c>
      <c r="K8" s="17"/>
      <c r="L8" s="17"/>
      <c r="M8" s="90"/>
      <c r="N8" s="2"/>
      <c r="O8" s="2"/>
      <c r="P8" s="2"/>
      <c r="Q8" s="17"/>
      <c r="R8" s="17"/>
      <c r="S8" s="17"/>
      <c r="T8" s="17">
        <f t="shared" si="1"/>
        <v>0</v>
      </c>
      <c r="U8" s="17"/>
    </row>
    <row r="9" spans="1:21" x14ac:dyDescent="0.2">
      <c r="A9" s="17"/>
      <c r="B9" s="81">
        <v>5</v>
      </c>
      <c r="C9" s="82" t="s">
        <v>371</v>
      </c>
      <c r="D9" s="82" t="s">
        <v>386</v>
      </c>
      <c r="E9" s="83" t="s">
        <v>377</v>
      </c>
      <c r="F9" s="83" t="s">
        <v>387</v>
      </c>
      <c r="G9" s="84">
        <v>41311</v>
      </c>
      <c r="H9" s="83">
        <v>44</v>
      </c>
      <c r="I9" s="83">
        <v>456</v>
      </c>
      <c r="J9" s="85">
        <f t="shared" si="0"/>
        <v>20064</v>
      </c>
      <c r="K9" s="17"/>
      <c r="L9" s="204"/>
      <c r="M9" s="204"/>
      <c r="N9" s="204"/>
    </row>
    <row r="10" spans="1:21" x14ac:dyDescent="0.2">
      <c r="A10" s="17"/>
      <c r="B10" s="77">
        <v>6</v>
      </c>
      <c r="C10" s="78" t="s">
        <v>371</v>
      </c>
      <c r="D10" s="78" t="s">
        <v>389</v>
      </c>
      <c r="E10" s="78" t="s">
        <v>390</v>
      </c>
      <c r="F10" s="78" t="s">
        <v>391</v>
      </c>
      <c r="G10" s="79">
        <v>41311</v>
      </c>
      <c r="H10" s="78">
        <v>12</v>
      </c>
      <c r="I10" s="78">
        <v>14</v>
      </c>
      <c r="J10" s="80">
        <f t="shared" si="0"/>
        <v>168</v>
      </c>
      <c r="K10" s="17"/>
      <c r="L10" s="204"/>
      <c r="M10" s="204"/>
      <c r="N10" s="204"/>
    </row>
    <row r="11" spans="1:21" x14ac:dyDescent="0.2">
      <c r="A11" s="17"/>
      <c r="B11" s="81">
        <v>7</v>
      </c>
      <c r="C11" s="82" t="s">
        <v>371</v>
      </c>
      <c r="D11" s="82" t="s">
        <v>393</v>
      </c>
      <c r="E11" s="83" t="s">
        <v>390</v>
      </c>
      <c r="F11" s="83" t="s">
        <v>394</v>
      </c>
      <c r="G11" s="84">
        <v>41319</v>
      </c>
      <c r="H11" s="83">
        <v>5</v>
      </c>
      <c r="I11" s="83">
        <v>147</v>
      </c>
      <c r="J11" s="85">
        <f t="shared" si="0"/>
        <v>735</v>
      </c>
      <c r="K11" s="17"/>
      <c r="L11" s="204"/>
      <c r="M11" s="204"/>
      <c r="N11" s="204"/>
    </row>
    <row r="12" spans="1:21" x14ac:dyDescent="0.2">
      <c r="A12" s="17"/>
      <c r="B12" s="77">
        <v>8</v>
      </c>
      <c r="C12" s="78" t="s">
        <v>371</v>
      </c>
      <c r="D12" s="78" t="s">
        <v>395</v>
      </c>
      <c r="E12" s="78" t="s">
        <v>396</v>
      </c>
      <c r="F12" s="78" t="s">
        <v>397</v>
      </c>
      <c r="G12" s="79">
        <v>41319</v>
      </c>
      <c r="H12" s="78">
        <v>8</v>
      </c>
      <c r="I12" s="78">
        <v>258</v>
      </c>
      <c r="J12" s="80">
        <f t="shared" si="0"/>
        <v>2064</v>
      </c>
      <c r="K12" s="17"/>
      <c r="L12" s="204"/>
      <c r="M12" s="204"/>
      <c r="N12" s="204"/>
    </row>
    <row r="13" spans="1:21" x14ac:dyDescent="0.2">
      <c r="A13" s="17"/>
      <c r="B13" s="81">
        <v>9</v>
      </c>
      <c r="C13" s="82" t="s">
        <v>449</v>
      </c>
      <c r="D13" s="82" t="s">
        <v>372</v>
      </c>
      <c r="E13" s="83" t="s">
        <v>375</v>
      </c>
      <c r="F13" s="83" t="s">
        <v>379</v>
      </c>
      <c r="G13" s="84">
        <v>41319</v>
      </c>
      <c r="H13" s="83">
        <v>24</v>
      </c>
      <c r="I13" s="83">
        <v>369</v>
      </c>
      <c r="J13" s="85">
        <f t="shared" si="0"/>
        <v>8856</v>
      </c>
      <c r="K13" s="17"/>
      <c r="L13" s="204"/>
      <c r="M13" s="204"/>
      <c r="N13" s="204"/>
    </row>
    <row r="14" spans="1:21" x14ac:dyDescent="0.2">
      <c r="A14" s="17"/>
      <c r="B14" s="77">
        <v>10</v>
      </c>
      <c r="C14" s="82" t="s">
        <v>449</v>
      </c>
      <c r="D14" s="78" t="s">
        <v>376</v>
      </c>
      <c r="E14" s="78" t="s">
        <v>375</v>
      </c>
      <c r="F14" s="78" t="s">
        <v>388</v>
      </c>
      <c r="G14" s="79">
        <v>41319</v>
      </c>
      <c r="H14" s="78">
        <v>32</v>
      </c>
      <c r="I14" s="78">
        <v>951</v>
      </c>
      <c r="J14" s="80">
        <f t="shared" si="0"/>
        <v>30432</v>
      </c>
      <c r="K14" s="17"/>
      <c r="L14" s="204"/>
      <c r="M14" s="204"/>
      <c r="N14" s="204"/>
    </row>
    <row r="15" spans="1:21" x14ac:dyDescent="0.2">
      <c r="A15" s="17"/>
      <c r="B15" s="81">
        <v>11</v>
      </c>
      <c r="C15" s="82" t="s">
        <v>449</v>
      </c>
      <c r="D15" s="82" t="s">
        <v>380</v>
      </c>
      <c r="E15" s="83" t="s">
        <v>375</v>
      </c>
      <c r="F15" s="83" t="s">
        <v>385</v>
      </c>
      <c r="G15" s="84">
        <v>41319</v>
      </c>
      <c r="H15" s="83">
        <v>24</v>
      </c>
      <c r="I15" s="83">
        <v>159</v>
      </c>
      <c r="J15" s="85">
        <f t="shared" si="0"/>
        <v>3816</v>
      </c>
      <c r="K15" s="17"/>
      <c r="L15" s="204"/>
      <c r="M15" s="204"/>
      <c r="N15" s="204"/>
    </row>
    <row r="16" spans="1:21" x14ac:dyDescent="0.2">
      <c r="A16" s="17"/>
      <c r="B16" s="77">
        <v>12</v>
      </c>
      <c r="C16" s="82" t="s">
        <v>449</v>
      </c>
      <c r="D16" s="78" t="s">
        <v>383</v>
      </c>
      <c r="E16" s="78" t="s">
        <v>373</v>
      </c>
      <c r="F16" s="78" t="s">
        <v>398</v>
      </c>
      <c r="G16" s="79">
        <v>41321</v>
      </c>
      <c r="H16" s="78">
        <v>20</v>
      </c>
      <c r="I16" s="78">
        <v>7</v>
      </c>
      <c r="J16" s="80">
        <f t="shared" si="0"/>
        <v>140</v>
      </c>
      <c r="K16" s="17"/>
      <c r="L16" s="204"/>
      <c r="M16" s="204"/>
      <c r="N16" s="204"/>
    </row>
    <row r="17" spans="1:14" x14ac:dyDescent="0.2">
      <c r="A17" s="17"/>
      <c r="B17" s="81">
        <v>13</v>
      </c>
      <c r="C17" s="82" t="s">
        <v>449</v>
      </c>
      <c r="D17" s="82" t="s">
        <v>386</v>
      </c>
      <c r="E17" s="83" t="s">
        <v>373</v>
      </c>
      <c r="F17" s="83" t="s">
        <v>399</v>
      </c>
      <c r="G17" s="84">
        <v>41321</v>
      </c>
      <c r="H17" s="83">
        <v>45</v>
      </c>
      <c r="I17" s="83">
        <v>873</v>
      </c>
      <c r="J17" s="85">
        <f t="shared" si="0"/>
        <v>39285</v>
      </c>
      <c r="K17" s="17"/>
      <c r="L17" s="204"/>
      <c r="M17" s="204"/>
      <c r="N17" s="204"/>
    </row>
    <row r="18" spans="1:14" x14ac:dyDescent="0.2">
      <c r="A18" s="17"/>
      <c r="B18" s="77">
        <v>14</v>
      </c>
      <c r="C18" s="82" t="s">
        <v>449</v>
      </c>
      <c r="D18" s="78" t="s">
        <v>389</v>
      </c>
      <c r="E18" s="78" t="s">
        <v>396</v>
      </c>
      <c r="F18" s="78" t="s">
        <v>400</v>
      </c>
      <c r="G18" s="79">
        <v>41321</v>
      </c>
      <c r="H18" s="78">
        <v>45</v>
      </c>
      <c r="I18" s="78">
        <v>222</v>
      </c>
      <c r="J18" s="80">
        <f t="shared" si="0"/>
        <v>9990</v>
      </c>
      <c r="K18" s="17"/>
      <c r="L18" s="204"/>
      <c r="M18" s="204"/>
      <c r="N18" s="204"/>
    </row>
    <row r="19" spans="1:14" x14ac:dyDescent="0.2">
      <c r="A19" s="17"/>
      <c r="B19" s="81">
        <v>15</v>
      </c>
      <c r="C19" s="82" t="s">
        <v>449</v>
      </c>
      <c r="D19" s="82" t="s">
        <v>393</v>
      </c>
      <c r="E19" s="83" t="s">
        <v>373</v>
      </c>
      <c r="F19" s="83" t="s">
        <v>401</v>
      </c>
      <c r="G19" s="84">
        <v>41322</v>
      </c>
      <c r="H19" s="83">
        <v>45</v>
      </c>
      <c r="I19" s="83">
        <v>357</v>
      </c>
      <c r="J19" s="85">
        <f t="shared" si="0"/>
        <v>16065</v>
      </c>
      <c r="K19" s="17"/>
      <c r="L19" s="204"/>
      <c r="M19" s="204"/>
      <c r="N19" s="204"/>
    </row>
    <row r="20" spans="1:14" x14ac:dyDescent="0.2">
      <c r="A20" s="17"/>
      <c r="B20" s="77">
        <v>16</v>
      </c>
      <c r="C20" s="82" t="s">
        <v>449</v>
      </c>
      <c r="D20" s="78" t="s">
        <v>395</v>
      </c>
      <c r="E20" s="78" t="s">
        <v>375</v>
      </c>
      <c r="F20" s="78" t="s">
        <v>382</v>
      </c>
      <c r="G20" s="79">
        <v>41326</v>
      </c>
      <c r="H20" s="78">
        <v>12</v>
      </c>
      <c r="I20" s="78">
        <v>12</v>
      </c>
      <c r="J20" s="80">
        <f t="shared" si="0"/>
        <v>144</v>
      </c>
      <c r="K20" s="17"/>
      <c r="L20" s="204"/>
      <c r="M20" s="204"/>
      <c r="N20" s="204"/>
    </row>
    <row r="21" spans="1:14" x14ac:dyDescent="0.2">
      <c r="A21" s="17"/>
      <c r="B21" s="81">
        <v>17</v>
      </c>
      <c r="C21" s="82" t="s">
        <v>449</v>
      </c>
      <c r="D21" s="82" t="s">
        <v>372</v>
      </c>
      <c r="E21" s="83" t="s">
        <v>373</v>
      </c>
      <c r="F21" s="83" t="s">
        <v>402</v>
      </c>
      <c r="G21" s="84">
        <v>41327</v>
      </c>
      <c r="H21" s="83">
        <v>1</v>
      </c>
      <c r="I21" s="83">
        <v>24</v>
      </c>
      <c r="J21" s="85">
        <f t="shared" si="0"/>
        <v>24</v>
      </c>
      <c r="K21" s="17"/>
      <c r="L21" s="204"/>
      <c r="M21" s="204"/>
      <c r="N21" s="204"/>
    </row>
    <row r="22" spans="1:14" x14ac:dyDescent="0.2">
      <c r="A22" s="17"/>
      <c r="B22" s="77">
        <v>18</v>
      </c>
      <c r="C22" s="82" t="s">
        <v>449</v>
      </c>
      <c r="D22" s="78" t="s">
        <v>376</v>
      </c>
      <c r="E22" s="78" t="s">
        <v>403</v>
      </c>
      <c r="F22" s="78" t="s">
        <v>404</v>
      </c>
      <c r="G22" s="79">
        <v>41327</v>
      </c>
      <c r="H22" s="78">
        <v>145</v>
      </c>
      <c r="I22" s="78">
        <v>64</v>
      </c>
      <c r="J22" s="80">
        <f t="shared" si="0"/>
        <v>9280</v>
      </c>
      <c r="K22" s="17"/>
      <c r="L22" s="204"/>
      <c r="M22" s="204"/>
      <c r="N22" s="204"/>
    </row>
    <row r="23" spans="1:14" x14ac:dyDescent="0.2">
      <c r="A23" s="17"/>
      <c r="B23" s="81">
        <v>19</v>
      </c>
      <c r="C23" s="82" t="s">
        <v>449</v>
      </c>
      <c r="D23" s="82" t="s">
        <v>380</v>
      </c>
      <c r="E23" s="83" t="s">
        <v>403</v>
      </c>
      <c r="F23" s="83" t="s">
        <v>404</v>
      </c>
      <c r="G23" s="84">
        <v>41331</v>
      </c>
      <c r="H23" s="83">
        <v>10</v>
      </c>
      <c r="I23" s="83">
        <v>128</v>
      </c>
      <c r="J23" s="85">
        <f t="shared" si="0"/>
        <v>1280</v>
      </c>
      <c r="K23" s="17"/>
      <c r="L23" s="204"/>
      <c r="M23" s="204"/>
      <c r="N23" s="204"/>
    </row>
    <row r="24" spans="1:14" x14ac:dyDescent="0.2">
      <c r="A24" s="17"/>
      <c r="B24" s="77">
        <v>20</v>
      </c>
      <c r="C24" s="82" t="s">
        <v>449</v>
      </c>
      <c r="D24" s="78" t="s">
        <v>383</v>
      </c>
      <c r="E24" s="78" t="s">
        <v>377</v>
      </c>
      <c r="F24" s="78" t="s">
        <v>381</v>
      </c>
      <c r="G24" s="79">
        <v>41336</v>
      </c>
      <c r="H24" s="78">
        <v>20</v>
      </c>
      <c r="I24" s="78">
        <v>1024</v>
      </c>
      <c r="J24" s="80">
        <f t="shared" si="0"/>
        <v>20480</v>
      </c>
      <c r="K24" s="17"/>
      <c r="L24" s="204"/>
      <c r="M24" s="204"/>
      <c r="N24" s="204"/>
    </row>
    <row r="25" spans="1:14" x14ac:dyDescent="0.2">
      <c r="A25" s="17"/>
      <c r="B25" s="81">
        <v>21</v>
      </c>
      <c r="C25" s="82" t="s">
        <v>371</v>
      </c>
      <c r="D25" s="82" t="s">
        <v>386</v>
      </c>
      <c r="E25" s="83" t="s">
        <v>403</v>
      </c>
      <c r="F25" s="83" t="s">
        <v>406</v>
      </c>
      <c r="G25" s="84">
        <v>41337</v>
      </c>
      <c r="H25" s="83">
        <v>30</v>
      </c>
      <c r="I25" s="83">
        <v>555</v>
      </c>
      <c r="J25" s="85">
        <f t="shared" si="0"/>
        <v>16650</v>
      </c>
      <c r="K25" s="17"/>
      <c r="L25" s="204"/>
      <c r="M25" s="204"/>
      <c r="N25" s="204"/>
    </row>
    <row r="26" spans="1:14" x14ac:dyDescent="0.2">
      <c r="A26" s="17"/>
      <c r="B26" s="77">
        <v>22</v>
      </c>
      <c r="C26" s="78" t="s">
        <v>371</v>
      </c>
      <c r="D26" s="78" t="s">
        <v>389</v>
      </c>
      <c r="E26" s="78" t="s">
        <v>377</v>
      </c>
      <c r="F26" s="78" t="s">
        <v>381</v>
      </c>
      <c r="G26" s="79">
        <v>41338</v>
      </c>
      <c r="H26" s="78">
        <v>12</v>
      </c>
      <c r="I26" s="78">
        <v>666</v>
      </c>
      <c r="J26" s="80">
        <f t="shared" si="0"/>
        <v>7992</v>
      </c>
      <c r="K26" s="17"/>
      <c r="L26" s="204"/>
      <c r="M26" s="204"/>
      <c r="N26" s="204"/>
    </row>
    <row r="27" spans="1:14" x14ac:dyDescent="0.2">
      <c r="A27" s="17"/>
      <c r="B27" s="81">
        <v>23</v>
      </c>
      <c r="C27" s="82" t="s">
        <v>371</v>
      </c>
      <c r="D27" s="82" t="s">
        <v>393</v>
      </c>
      <c r="E27" s="83" t="s">
        <v>375</v>
      </c>
      <c r="F27" s="83" t="s">
        <v>388</v>
      </c>
      <c r="G27" s="84">
        <v>41339</v>
      </c>
      <c r="H27" s="83">
        <v>15</v>
      </c>
      <c r="I27" s="83">
        <v>777</v>
      </c>
      <c r="J27" s="85">
        <f t="shared" si="0"/>
        <v>11655</v>
      </c>
      <c r="K27" s="17"/>
    </row>
    <row r="28" spans="1:14" x14ac:dyDescent="0.2">
      <c r="A28" s="17"/>
      <c r="B28" s="77">
        <v>24</v>
      </c>
      <c r="C28" s="78" t="s">
        <v>371</v>
      </c>
      <c r="D28" s="78" t="s">
        <v>395</v>
      </c>
      <c r="E28" s="78" t="s">
        <v>396</v>
      </c>
      <c r="F28" s="78" t="s">
        <v>400</v>
      </c>
      <c r="G28" s="79">
        <v>41340</v>
      </c>
      <c r="H28" s="78">
        <v>18</v>
      </c>
      <c r="I28" s="78">
        <v>888</v>
      </c>
      <c r="J28" s="80">
        <f t="shared" si="0"/>
        <v>15984</v>
      </c>
      <c r="K28" s="17"/>
    </row>
    <row r="29" spans="1:14" x14ac:dyDescent="0.2">
      <c r="A29" s="17"/>
      <c r="B29" s="81">
        <v>25</v>
      </c>
      <c r="C29" s="82" t="s">
        <v>371</v>
      </c>
      <c r="D29" s="82" t="s">
        <v>372</v>
      </c>
      <c r="E29" s="83" t="s">
        <v>377</v>
      </c>
      <c r="F29" s="83" t="s">
        <v>409</v>
      </c>
      <c r="G29" s="84">
        <v>41341</v>
      </c>
      <c r="H29" s="83">
        <v>6</v>
      </c>
      <c r="I29" s="83">
        <v>999</v>
      </c>
      <c r="J29" s="85">
        <f>H29*I29</f>
        <v>5994</v>
      </c>
      <c r="K29" s="17"/>
    </row>
    <row r="30" spans="1:14" x14ac:dyDescent="0.2">
      <c r="A30" s="17"/>
      <c r="B30" s="77">
        <v>26</v>
      </c>
      <c r="C30" s="78" t="s">
        <v>371</v>
      </c>
      <c r="D30" s="78" t="s">
        <v>376</v>
      </c>
      <c r="E30" s="78" t="s">
        <v>396</v>
      </c>
      <c r="F30" s="78" t="s">
        <v>410</v>
      </c>
      <c r="G30" s="79">
        <v>41341</v>
      </c>
      <c r="H30" s="78">
        <v>12</v>
      </c>
      <c r="I30" s="78">
        <v>200</v>
      </c>
      <c r="J30" s="80">
        <f t="shared" si="0"/>
        <v>2400</v>
      </c>
      <c r="K30" s="17"/>
    </row>
    <row r="31" spans="1:14" x14ac:dyDescent="0.2">
      <c r="A31" s="17"/>
      <c r="B31" s="81">
        <v>27</v>
      </c>
      <c r="C31" s="82" t="s">
        <v>371</v>
      </c>
      <c r="D31" s="82" t="s">
        <v>380</v>
      </c>
      <c r="E31" s="83" t="s">
        <v>373</v>
      </c>
      <c r="F31" s="78" t="s">
        <v>384</v>
      </c>
      <c r="G31" s="84">
        <v>41342</v>
      </c>
      <c r="H31" s="83">
        <v>49</v>
      </c>
      <c r="I31" s="83">
        <v>300</v>
      </c>
      <c r="J31" s="85">
        <f t="shared" si="0"/>
        <v>14700</v>
      </c>
      <c r="K31" s="17"/>
    </row>
    <row r="32" spans="1:14" x14ac:dyDescent="0.2">
      <c r="A32" s="17"/>
      <c r="B32" s="77">
        <v>28</v>
      </c>
      <c r="C32" s="78" t="s">
        <v>371</v>
      </c>
      <c r="D32" s="78" t="s">
        <v>383</v>
      </c>
      <c r="E32" s="78" t="s">
        <v>373</v>
      </c>
      <c r="F32" s="78" t="s">
        <v>398</v>
      </c>
      <c r="G32" s="79">
        <v>41343</v>
      </c>
      <c r="H32" s="78">
        <v>51</v>
      </c>
      <c r="I32" s="78">
        <v>400</v>
      </c>
      <c r="J32" s="80">
        <f t="shared" si="0"/>
        <v>20400</v>
      </c>
      <c r="K32" s="17"/>
    </row>
    <row r="33" spans="1:21" x14ac:dyDescent="0.2">
      <c r="A33" s="17"/>
      <c r="B33" s="81">
        <v>29</v>
      </c>
      <c r="C33" s="82" t="s">
        <v>371</v>
      </c>
      <c r="D33" s="82" t="s">
        <v>386</v>
      </c>
      <c r="E33" s="83" t="s">
        <v>373</v>
      </c>
      <c r="F33" s="83" t="s">
        <v>374</v>
      </c>
      <c r="G33" s="84">
        <v>41343</v>
      </c>
      <c r="H33" s="83">
        <v>14</v>
      </c>
      <c r="I33" s="83">
        <v>222</v>
      </c>
      <c r="J33" s="85">
        <f t="shared" si="0"/>
        <v>3108</v>
      </c>
      <c r="K33" s="17"/>
    </row>
    <row r="34" spans="1:21" x14ac:dyDescent="0.2">
      <c r="A34" s="17"/>
      <c r="B34" s="86">
        <v>30</v>
      </c>
      <c r="C34" s="87" t="s">
        <v>371</v>
      </c>
      <c r="D34" s="87" t="s">
        <v>389</v>
      </c>
      <c r="E34" s="87" t="s">
        <v>390</v>
      </c>
      <c r="F34" s="87" t="s">
        <v>391</v>
      </c>
      <c r="G34" s="88">
        <v>41343</v>
      </c>
      <c r="H34" s="87">
        <v>87</v>
      </c>
      <c r="I34" s="87">
        <v>111</v>
      </c>
      <c r="J34" s="89">
        <f t="shared" si="0"/>
        <v>9657</v>
      </c>
      <c r="K34" s="17"/>
      <c r="P34" s="2"/>
      <c r="Q34" s="17"/>
      <c r="R34" s="17"/>
      <c r="S34" s="17"/>
      <c r="T34" s="17"/>
      <c r="U34" s="17"/>
    </row>
    <row r="35" spans="1:21" x14ac:dyDescent="0.2">
      <c r="P35" s="2"/>
      <c r="R35" s="17"/>
    </row>
    <row r="36" spans="1:21" x14ac:dyDescent="0.2">
      <c r="B36" t="s">
        <v>414</v>
      </c>
      <c r="P36" s="2"/>
      <c r="R36" s="17"/>
    </row>
    <row r="37" spans="1:21" x14ac:dyDescent="0.2">
      <c r="B37" t="s">
        <v>415</v>
      </c>
      <c r="P37" s="2"/>
      <c r="R37" s="17"/>
    </row>
    <row r="38" spans="1:21" x14ac:dyDescent="0.2">
      <c r="B38" t="s">
        <v>416</v>
      </c>
      <c r="P38" s="2"/>
      <c r="R38" s="17"/>
    </row>
    <row r="39" spans="1:21" x14ac:dyDescent="0.2">
      <c r="M39" s="64"/>
      <c r="N39" s="2"/>
      <c r="O39" s="2"/>
      <c r="P39" s="2"/>
      <c r="R39" s="17"/>
    </row>
    <row r="40" spans="1:21" x14ac:dyDescent="0.2">
      <c r="M40" s="90"/>
      <c r="N40" s="2"/>
      <c r="O40" s="2"/>
      <c r="P40" s="2"/>
      <c r="R40" s="17"/>
    </row>
    <row r="41" spans="1:21" x14ac:dyDescent="0.2">
      <c r="M41" s="64"/>
      <c r="N41" s="2"/>
      <c r="O41" s="2"/>
      <c r="P41" s="2"/>
      <c r="R41" s="17"/>
    </row>
    <row r="42" spans="1:21" x14ac:dyDescent="0.2">
      <c r="M42" s="90"/>
      <c r="N42" s="2"/>
      <c r="O42" s="2"/>
      <c r="P42" s="2"/>
      <c r="R42" s="17"/>
    </row>
    <row r="43" spans="1:21" x14ac:dyDescent="0.2">
      <c r="M43" s="90"/>
      <c r="N43" s="2"/>
      <c r="O43" s="2"/>
      <c r="P43" s="2"/>
      <c r="R43" s="17"/>
    </row>
    <row r="44" spans="1:21" x14ac:dyDescent="0.2">
      <c r="M44" s="61"/>
      <c r="N44" s="2"/>
      <c r="O44" s="2"/>
      <c r="P44" s="2"/>
    </row>
  </sheetData>
  <mergeCells count="2">
    <mergeCell ref="A1:K1"/>
    <mergeCell ref="A2:K2"/>
  </mergeCells>
  <hyperlinks>
    <hyperlink ref="A2" r:id="rId1"/>
  </hyperlinks>
  <pageMargins left="0.7" right="0.7" top="0.78740157499999996" bottom="0.78740157499999996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workbookViewId="0">
      <selection activeCell="O24" sqref="O24"/>
    </sheetView>
  </sheetViews>
  <sheetFormatPr defaultRowHeight="12.75" x14ac:dyDescent="0.2"/>
  <cols>
    <col min="4" max="4" width="12.28515625" bestFit="1" customWidth="1"/>
    <col min="5" max="5" width="11" bestFit="1" customWidth="1"/>
    <col min="6" max="6" width="9.85546875" bestFit="1" customWidth="1"/>
    <col min="13" max="13" width="16.85546875" customWidth="1"/>
    <col min="14" max="14" width="18" customWidth="1"/>
    <col min="15" max="15" width="14.7109375" customWidth="1"/>
    <col min="16" max="19" width="3" customWidth="1"/>
    <col min="20" max="41" width="4" customWidth="1"/>
    <col min="42" max="42" width="5" customWidth="1"/>
    <col min="43" max="43" width="14.7109375" bestFit="1" customWidth="1"/>
  </cols>
  <sheetData>
    <row r="1" spans="1:17" ht="23.25" x14ac:dyDescent="0.35">
      <c r="A1" s="234" t="s">
        <v>361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7" ht="15" x14ac:dyDescent="0.25">
      <c r="A2" s="230" t="s">
        <v>362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4" spans="1:17" ht="15.75" thickBot="1" x14ac:dyDescent="0.25">
      <c r="B4" s="69" t="s">
        <v>339</v>
      </c>
      <c r="C4" s="70" t="s">
        <v>363</v>
      </c>
      <c r="D4" s="70" t="s">
        <v>34</v>
      </c>
      <c r="E4" s="70" t="s">
        <v>364</v>
      </c>
      <c r="F4" s="70" t="s">
        <v>365</v>
      </c>
      <c r="G4" s="70" t="s">
        <v>366</v>
      </c>
      <c r="H4" s="70" t="s">
        <v>42</v>
      </c>
      <c r="I4" s="70" t="s">
        <v>41</v>
      </c>
      <c r="J4" s="71" t="s">
        <v>367</v>
      </c>
      <c r="M4" s="63" t="s">
        <v>353</v>
      </c>
      <c r="N4" t="s">
        <v>368</v>
      </c>
      <c r="O4" t="s">
        <v>369</v>
      </c>
      <c r="P4" t="s">
        <v>370</v>
      </c>
    </row>
    <row r="5" spans="1:17" ht="13.5" thickTop="1" x14ac:dyDescent="0.2">
      <c r="A5" s="17"/>
      <c r="B5" s="72">
        <v>1</v>
      </c>
      <c r="C5" s="73" t="s">
        <v>371</v>
      </c>
      <c r="D5" s="73" t="s">
        <v>372</v>
      </c>
      <c r="E5" s="74" t="s">
        <v>373</v>
      </c>
      <c r="F5" s="74" t="s">
        <v>374</v>
      </c>
      <c r="G5" s="75">
        <v>41306</v>
      </c>
      <c r="H5" s="74">
        <v>10</v>
      </c>
      <c r="I5" s="74">
        <v>125</v>
      </c>
      <c r="J5" s="76">
        <f>H5*I5</f>
        <v>1250</v>
      </c>
      <c r="K5" s="17"/>
      <c r="L5" s="17"/>
      <c r="M5" s="61" t="s">
        <v>375</v>
      </c>
      <c r="N5" s="2">
        <v>107</v>
      </c>
      <c r="O5" s="2">
        <v>2268</v>
      </c>
      <c r="P5" s="2">
        <v>54903</v>
      </c>
      <c r="Q5" s="17"/>
    </row>
    <row r="6" spans="1:17" x14ac:dyDescent="0.2">
      <c r="A6" s="17"/>
      <c r="B6" s="77">
        <v>2</v>
      </c>
      <c r="C6" s="78" t="s">
        <v>371</v>
      </c>
      <c r="D6" s="78" t="s">
        <v>376</v>
      </c>
      <c r="E6" s="78" t="s">
        <v>377</v>
      </c>
      <c r="F6" s="78" t="s">
        <v>378</v>
      </c>
      <c r="G6" s="79">
        <v>41306</v>
      </c>
      <c r="H6" s="78">
        <v>60</v>
      </c>
      <c r="I6" s="78">
        <v>100</v>
      </c>
      <c r="J6" s="80">
        <f t="shared" ref="J6:J34" si="0">H6*I6</f>
        <v>6000</v>
      </c>
      <c r="K6" s="17"/>
      <c r="L6" s="17"/>
      <c r="M6" s="64" t="s">
        <v>379</v>
      </c>
      <c r="N6" s="2">
        <v>24</v>
      </c>
      <c r="O6" s="2">
        <v>369</v>
      </c>
      <c r="P6" s="2">
        <v>8856</v>
      </c>
      <c r="Q6" s="17"/>
    </row>
    <row r="7" spans="1:17" x14ac:dyDescent="0.2">
      <c r="A7" s="17"/>
      <c r="B7" s="81">
        <v>3</v>
      </c>
      <c r="C7" s="82" t="s">
        <v>371</v>
      </c>
      <c r="D7" s="82" t="s">
        <v>380</v>
      </c>
      <c r="E7" s="83" t="s">
        <v>377</v>
      </c>
      <c r="F7" s="83" t="s">
        <v>381</v>
      </c>
      <c r="G7" s="84">
        <v>41310</v>
      </c>
      <c r="H7" s="83">
        <v>45</v>
      </c>
      <c r="I7" s="83">
        <v>80</v>
      </c>
      <c r="J7" s="85">
        <f t="shared" si="0"/>
        <v>3600</v>
      </c>
      <c r="K7" s="17"/>
      <c r="L7" s="17"/>
      <c r="M7" s="64" t="s">
        <v>382</v>
      </c>
      <c r="N7" s="2">
        <v>12</v>
      </c>
      <c r="O7" s="2">
        <v>12</v>
      </c>
      <c r="P7" s="2">
        <v>144</v>
      </c>
      <c r="Q7" s="17"/>
    </row>
    <row r="8" spans="1:17" x14ac:dyDescent="0.2">
      <c r="A8" s="17"/>
      <c r="B8" s="77">
        <v>4</v>
      </c>
      <c r="C8" s="78" t="s">
        <v>371</v>
      </c>
      <c r="D8" s="78" t="s">
        <v>383</v>
      </c>
      <c r="E8" s="78" t="s">
        <v>373</v>
      </c>
      <c r="F8" s="78" t="s">
        <v>384</v>
      </c>
      <c r="G8" s="79">
        <v>41311</v>
      </c>
      <c r="H8" s="78">
        <v>33</v>
      </c>
      <c r="I8" s="78">
        <v>123</v>
      </c>
      <c r="J8" s="80">
        <f t="shared" si="0"/>
        <v>4059</v>
      </c>
      <c r="K8" s="17"/>
      <c r="L8" s="17"/>
      <c r="M8" s="64" t="s">
        <v>385</v>
      </c>
      <c r="N8" s="2">
        <v>24</v>
      </c>
      <c r="O8" s="2">
        <v>159</v>
      </c>
      <c r="P8" s="2">
        <v>3816</v>
      </c>
      <c r="Q8" s="17"/>
    </row>
    <row r="9" spans="1:17" x14ac:dyDescent="0.2">
      <c r="A9" s="17"/>
      <c r="B9" s="81">
        <v>5</v>
      </c>
      <c r="C9" s="82" t="s">
        <v>371</v>
      </c>
      <c r="D9" s="82" t="s">
        <v>386</v>
      </c>
      <c r="E9" s="83" t="s">
        <v>377</v>
      </c>
      <c r="F9" s="83" t="s">
        <v>387</v>
      </c>
      <c r="G9" s="84">
        <v>41311</v>
      </c>
      <c r="H9" s="83">
        <v>44</v>
      </c>
      <c r="I9" s="83">
        <v>456</v>
      </c>
      <c r="J9" s="85">
        <f t="shared" si="0"/>
        <v>20064</v>
      </c>
      <c r="K9" s="17"/>
      <c r="L9" s="17"/>
      <c r="M9" s="64" t="s">
        <v>388</v>
      </c>
      <c r="N9" s="2">
        <v>32</v>
      </c>
      <c r="O9" s="2">
        <v>951</v>
      </c>
      <c r="P9" s="2">
        <v>30432</v>
      </c>
      <c r="Q9" s="17"/>
    </row>
    <row r="10" spans="1:17" x14ac:dyDescent="0.2">
      <c r="A10" s="17"/>
      <c r="B10" s="77">
        <v>6</v>
      </c>
      <c r="C10" s="78" t="s">
        <v>371</v>
      </c>
      <c r="D10" s="78" t="s">
        <v>389</v>
      </c>
      <c r="E10" s="78" t="s">
        <v>390</v>
      </c>
      <c r="F10" s="78" t="s">
        <v>391</v>
      </c>
      <c r="G10" s="79">
        <v>41311</v>
      </c>
      <c r="H10" s="78">
        <v>12</v>
      </c>
      <c r="I10" s="78">
        <v>14</v>
      </c>
      <c r="J10" s="80">
        <f t="shared" si="0"/>
        <v>168</v>
      </c>
      <c r="K10" s="17"/>
      <c r="L10" s="17"/>
      <c r="M10" s="64" t="s">
        <v>392</v>
      </c>
      <c r="N10" s="2">
        <v>15</v>
      </c>
      <c r="O10" s="2">
        <v>777</v>
      </c>
      <c r="P10" s="2">
        <v>11655</v>
      </c>
      <c r="Q10" s="17"/>
    </row>
    <row r="11" spans="1:17" x14ac:dyDescent="0.2">
      <c r="A11" s="17"/>
      <c r="B11" s="81">
        <v>7</v>
      </c>
      <c r="C11" s="82" t="s">
        <v>371</v>
      </c>
      <c r="D11" s="82" t="s">
        <v>393</v>
      </c>
      <c r="E11" s="83" t="s">
        <v>390</v>
      </c>
      <c r="F11" s="83" t="s">
        <v>394</v>
      </c>
      <c r="G11" s="84">
        <v>41319</v>
      </c>
      <c r="H11" s="83">
        <v>5</v>
      </c>
      <c r="I11" s="83">
        <v>147</v>
      </c>
      <c r="J11" s="85">
        <f t="shared" si="0"/>
        <v>735</v>
      </c>
      <c r="K11" s="17"/>
      <c r="L11" s="17"/>
      <c r="M11" s="61" t="s">
        <v>311</v>
      </c>
      <c r="N11" s="2">
        <v>107</v>
      </c>
      <c r="O11" s="2">
        <v>2268</v>
      </c>
      <c r="P11" s="2">
        <v>54903</v>
      </c>
      <c r="Q11" s="17"/>
    </row>
    <row r="12" spans="1:17" x14ac:dyDescent="0.2">
      <c r="A12" s="17"/>
      <c r="B12" s="77">
        <v>8</v>
      </c>
      <c r="C12" s="78" t="s">
        <v>371</v>
      </c>
      <c r="D12" s="78" t="s">
        <v>395</v>
      </c>
      <c r="E12" s="78" t="s">
        <v>396</v>
      </c>
      <c r="F12" s="78" t="s">
        <v>397</v>
      </c>
      <c r="G12" s="79">
        <v>41319</v>
      </c>
      <c r="H12" s="78">
        <v>8</v>
      </c>
      <c r="I12" s="78">
        <v>258</v>
      </c>
      <c r="J12" s="80">
        <f t="shared" si="0"/>
        <v>2064</v>
      </c>
      <c r="K12" s="17"/>
      <c r="L12" s="17"/>
      <c r="Q12" s="17"/>
    </row>
    <row r="13" spans="1:17" x14ac:dyDescent="0.2">
      <c r="A13" s="17"/>
      <c r="B13" s="81">
        <v>9</v>
      </c>
      <c r="C13" s="82" t="s">
        <v>371</v>
      </c>
      <c r="D13" s="82" t="s">
        <v>372</v>
      </c>
      <c r="E13" s="83" t="s">
        <v>375</v>
      </c>
      <c r="F13" s="83" t="s">
        <v>379</v>
      </c>
      <c r="G13" s="84">
        <v>41319</v>
      </c>
      <c r="H13" s="83">
        <v>24</v>
      </c>
      <c r="I13" s="83">
        <v>369</v>
      </c>
      <c r="J13" s="85">
        <f t="shared" si="0"/>
        <v>8856</v>
      </c>
      <c r="K13" s="17"/>
      <c r="L13" s="17"/>
      <c r="Q13" s="17"/>
    </row>
    <row r="14" spans="1:17" x14ac:dyDescent="0.2">
      <c r="A14" s="17"/>
      <c r="B14" s="77">
        <v>10</v>
      </c>
      <c r="C14" s="78" t="s">
        <v>371</v>
      </c>
      <c r="D14" s="78" t="s">
        <v>376</v>
      </c>
      <c r="E14" s="78" t="s">
        <v>375</v>
      </c>
      <c r="F14" s="78" t="s">
        <v>388</v>
      </c>
      <c r="G14" s="79">
        <v>41319</v>
      </c>
      <c r="H14" s="78">
        <v>32</v>
      </c>
      <c r="I14" s="78">
        <v>951</v>
      </c>
      <c r="J14" s="80">
        <f t="shared" si="0"/>
        <v>30432</v>
      </c>
      <c r="K14" s="17"/>
      <c r="L14" s="17"/>
      <c r="Q14" s="17"/>
    </row>
    <row r="15" spans="1:17" x14ac:dyDescent="0.2">
      <c r="A15" s="17"/>
      <c r="B15" s="81">
        <v>11</v>
      </c>
      <c r="C15" s="82" t="s">
        <v>371</v>
      </c>
      <c r="D15" s="82" t="s">
        <v>380</v>
      </c>
      <c r="E15" s="83" t="s">
        <v>375</v>
      </c>
      <c r="F15" s="83" t="s">
        <v>385</v>
      </c>
      <c r="G15" s="84">
        <v>41319</v>
      </c>
      <c r="H15" s="83">
        <v>24</v>
      </c>
      <c r="I15" s="83">
        <v>159</v>
      </c>
      <c r="J15" s="85">
        <f t="shared" si="0"/>
        <v>3816</v>
      </c>
      <c r="K15" s="17"/>
      <c r="L15" s="17"/>
      <c r="Q15" s="17"/>
    </row>
    <row r="16" spans="1:17" x14ac:dyDescent="0.2">
      <c r="A16" s="17"/>
      <c r="B16" s="77">
        <v>12</v>
      </c>
      <c r="C16" s="78" t="s">
        <v>371</v>
      </c>
      <c r="D16" s="78" t="s">
        <v>383</v>
      </c>
      <c r="E16" s="78" t="s">
        <v>373</v>
      </c>
      <c r="F16" s="78" t="s">
        <v>398</v>
      </c>
      <c r="G16" s="79">
        <v>41321</v>
      </c>
      <c r="H16" s="78">
        <v>20</v>
      </c>
      <c r="I16" s="78">
        <v>7</v>
      </c>
      <c r="J16" s="80">
        <f t="shared" si="0"/>
        <v>140</v>
      </c>
      <c r="K16" s="17"/>
      <c r="L16" s="17"/>
      <c r="M16" s="63" t="s">
        <v>656</v>
      </c>
      <c r="N16" s="63" t="s">
        <v>352</v>
      </c>
    </row>
    <row r="17" spans="1:17" x14ac:dyDescent="0.2">
      <c r="A17" s="17"/>
      <c r="B17" s="81">
        <v>13</v>
      </c>
      <c r="C17" s="82" t="s">
        <v>371</v>
      </c>
      <c r="D17" s="82" t="s">
        <v>386</v>
      </c>
      <c r="E17" s="83" t="s">
        <v>373</v>
      </c>
      <c r="F17" s="83" t="s">
        <v>399</v>
      </c>
      <c r="G17" s="84">
        <v>41321</v>
      </c>
      <c r="H17" s="83">
        <v>45</v>
      </c>
      <c r="I17" s="83">
        <v>873</v>
      </c>
      <c r="J17" s="85">
        <f t="shared" si="0"/>
        <v>39285</v>
      </c>
      <c r="K17" s="17"/>
      <c r="L17" s="17"/>
      <c r="M17" s="63" t="s">
        <v>353</v>
      </c>
      <c r="N17" t="s">
        <v>371</v>
      </c>
      <c r="O17" t="s">
        <v>311</v>
      </c>
    </row>
    <row r="18" spans="1:17" x14ac:dyDescent="0.2">
      <c r="A18" s="17"/>
      <c r="B18" s="77">
        <v>14</v>
      </c>
      <c r="C18" s="78" t="s">
        <v>371</v>
      </c>
      <c r="D18" s="78" t="s">
        <v>389</v>
      </c>
      <c r="E18" s="78" t="s">
        <v>396</v>
      </c>
      <c r="F18" s="78" t="s">
        <v>400</v>
      </c>
      <c r="G18" s="79">
        <v>41321</v>
      </c>
      <c r="H18" s="78">
        <v>45</v>
      </c>
      <c r="I18" s="78">
        <v>222</v>
      </c>
      <c r="J18" s="80">
        <f t="shared" si="0"/>
        <v>9990</v>
      </c>
      <c r="K18" s="17"/>
      <c r="L18" s="17"/>
      <c r="M18" s="61" t="s">
        <v>409</v>
      </c>
      <c r="N18" s="2">
        <v>999</v>
      </c>
      <c r="O18" s="2">
        <v>999</v>
      </c>
    </row>
    <row r="19" spans="1:17" x14ac:dyDescent="0.2">
      <c r="A19" s="17"/>
      <c r="B19" s="81">
        <v>15</v>
      </c>
      <c r="C19" s="82" t="s">
        <v>371</v>
      </c>
      <c r="D19" s="82" t="s">
        <v>393</v>
      </c>
      <c r="E19" s="83" t="s">
        <v>373</v>
      </c>
      <c r="F19" s="83" t="s">
        <v>401</v>
      </c>
      <c r="G19" s="84">
        <v>41322</v>
      </c>
      <c r="H19" s="83">
        <v>45</v>
      </c>
      <c r="I19" s="83">
        <v>357</v>
      </c>
      <c r="J19" s="85">
        <f t="shared" si="0"/>
        <v>16065</v>
      </c>
      <c r="K19" s="17"/>
      <c r="L19" s="17"/>
      <c r="M19" s="64" t="s">
        <v>372</v>
      </c>
      <c r="N19" s="2">
        <v>999</v>
      </c>
      <c r="O19" s="2">
        <v>999</v>
      </c>
    </row>
    <row r="20" spans="1:17" x14ac:dyDescent="0.2">
      <c r="A20" s="17"/>
      <c r="B20" s="77">
        <v>16</v>
      </c>
      <c r="C20" s="78" t="s">
        <v>371</v>
      </c>
      <c r="D20" s="78" t="s">
        <v>395</v>
      </c>
      <c r="E20" s="78" t="s">
        <v>375</v>
      </c>
      <c r="F20" s="78" t="s">
        <v>382</v>
      </c>
      <c r="G20" s="79">
        <v>41326</v>
      </c>
      <c r="H20" s="78">
        <v>12</v>
      </c>
      <c r="I20" s="78">
        <v>12</v>
      </c>
      <c r="J20" s="80">
        <f t="shared" si="0"/>
        <v>144</v>
      </c>
      <c r="K20" s="17"/>
      <c r="L20" s="17"/>
      <c r="M20" s="61" t="s">
        <v>387</v>
      </c>
      <c r="N20" s="2">
        <v>456</v>
      </c>
      <c r="O20" s="2">
        <v>456</v>
      </c>
    </row>
    <row r="21" spans="1:17" x14ac:dyDescent="0.2">
      <c r="A21" s="17"/>
      <c r="B21" s="81">
        <v>17</v>
      </c>
      <c r="C21" s="82" t="s">
        <v>371</v>
      </c>
      <c r="D21" s="82" t="s">
        <v>372</v>
      </c>
      <c r="E21" s="83" t="s">
        <v>373</v>
      </c>
      <c r="F21" s="83" t="s">
        <v>402</v>
      </c>
      <c r="G21" s="84">
        <v>41327</v>
      </c>
      <c r="H21" s="83">
        <v>1</v>
      </c>
      <c r="I21" s="83">
        <v>24</v>
      </c>
      <c r="J21" s="85">
        <f t="shared" si="0"/>
        <v>24</v>
      </c>
      <c r="K21" s="17"/>
      <c r="L21" s="17"/>
      <c r="M21" s="64" t="s">
        <v>386</v>
      </c>
      <c r="N21" s="2">
        <v>456</v>
      </c>
      <c r="O21" s="2">
        <v>456</v>
      </c>
    </row>
    <row r="22" spans="1:17" x14ac:dyDescent="0.2">
      <c r="A22" s="17"/>
      <c r="B22" s="77">
        <v>18</v>
      </c>
      <c r="C22" s="78" t="s">
        <v>371</v>
      </c>
      <c r="D22" s="78" t="s">
        <v>376</v>
      </c>
      <c r="E22" s="78" t="s">
        <v>403</v>
      </c>
      <c r="F22" s="78" t="s">
        <v>404</v>
      </c>
      <c r="G22" s="79">
        <v>41327</v>
      </c>
      <c r="H22" s="78">
        <v>145</v>
      </c>
      <c r="I22" s="78">
        <v>64</v>
      </c>
      <c r="J22" s="80">
        <f t="shared" si="0"/>
        <v>9280</v>
      </c>
      <c r="K22" s="17"/>
      <c r="L22" s="17"/>
      <c r="M22" s="61" t="s">
        <v>398</v>
      </c>
      <c r="N22" s="2">
        <v>7</v>
      </c>
      <c r="O22" s="2">
        <v>7</v>
      </c>
    </row>
    <row r="23" spans="1:17" x14ac:dyDescent="0.2">
      <c r="A23" s="17"/>
      <c r="B23" s="81">
        <v>19</v>
      </c>
      <c r="C23" s="82" t="s">
        <v>371</v>
      </c>
      <c r="D23" s="82" t="s">
        <v>380</v>
      </c>
      <c r="E23" s="83" t="s">
        <v>403</v>
      </c>
      <c r="F23" s="83" t="s">
        <v>405</v>
      </c>
      <c r="G23" s="84">
        <v>41331</v>
      </c>
      <c r="H23" s="83">
        <v>10</v>
      </c>
      <c r="I23" s="83">
        <v>128</v>
      </c>
      <c r="J23" s="85">
        <f t="shared" si="0"/>
        <v>1280</v>
      </c>
      <c r="K23" s="17"/>
      <c r="L23" s="17"/>
      <c r="M23" s="64" t="s">
        <v>383</v>
      </c>
      <c r="N23" s="2">
        <v>7</v>
      </c>
      <c r="O23" s="2">
        <v>7</v>
      </c>
    </row>
    <row r="24" spans="1:17" x14ac:dyDescent="0.2">
      <c r="A24" s="17"/>
      <c r="B24" s="77">
        <v>20</v>
      </c>
      <c r="C24" s="78" t="s">
        <v>371</v>
      </c>
      <c r="D24" s="78" t="s">
        <v>383</v>
      </c>
      <c r="E24" s="78" t="s">
        <v>377</v>
      </c>
      <c r="F24" s="78" t="s">
        <v>381</v>
      </c>
      <c r="G24" s="79">
        <v>41336</v>
      </c>
      <c r="H24" s="78">
        <v>20</v>
      </c>
      <c r="I24" s="78">
        <v>1024</v>
      </c>
      <c r="J24" s="80">
        <f t="shared" si="0"/>
        <v>20480</v>
      </c>
      <c r="K24" s="17"/>
      <c r="L24" s="17"/>
      <c r="M24" s="64" t="s">
        <v>386</v>
      </c>
      <c r="N24" s="2">
        <v>222</v>
      </c>
      <c r="O24" s="2">
        <v>222</v>
      </c>
    </row>
    <row r="25" spans="1:17" x14ac:dyDescent="0.2">
      <c r="A25" s="17"/>
      <c r="B25" s="81">
        <v>21</v>
      </c>
      <c r="C25" s="82" t="s">
        <v>371</v>
      </c>
      <c r="D25" s="82" t="s">
        <v>386</v>
      </c>
      <c r="E25" s="83" t="s">
        <v>403</v>
      </c>
      <c r="F25" s="83" t="s">
        <v>406</v>
      </c>
      <c r="G25" s="84">
        <v>41337</v>
      </c>
      <c r="H25" s="83">
        <v>30</v>
      </c>
      <c r="I25" s="83">
        <v>555</v>
      </c>
      <c r="J25" s="85">
        <f t="shared" si="0"/>
        <v>16650</v>
      </c>
      <c r="K25" s="17"/>
      <c r="L25" s="17"/>
      <c r="M25" s="61" t="s">
        <v>410</v>
      </c>
      <c r="N25" s="2">
        <v>200</v>
      </c>
      <c r="O25" s="2">
        <v>200</v>
      </c>
    </row>
    <row r="26" spans="1:17" x14ac:dyDescent="0.2">
      <c r="A26" s="17"/>
      <c r="B26" s="77">
        <v>22</v>
      </c>
      <c r="C26" s="78" t="s">
        <v>371</v>
      </c>
      <c r="D26" s="78" t="s">
        <v>389</v>
      </c>
      <c r="E26" s="78" t="s">
        <v>377</v>
      </c>
      <c r="F26" s="78" t="s">
        <v>407</v>
      </c>
      <c r="G26" s="79">
        <v>41338</v>
      </c>
      <c r="H26" s="78">
        <v>12</v>
      </c>
      <c r="I26" s="78">
        <v>666</v>
      </c>
      <c r="J26" s="80">
        <f t="shared" si="0"/>
        <v>7992</v>
      </c>
      <c r="K26" s="17"/>
      <c r="L26" s="17"/>
      <c r="M26" s="64" t="s">
        <v>376</v>
      </c>
      <c r="N26" s="2">
        <v>200</v>
      </c>
      <c r="O26" s="2">
        <v>200</v>
      </c>
    </row>
    <row r="27" spans="1:17" x14ac:dyDescent="0.2">
      <c r="A27" s="17"/>
      <c r="B27" s="81">
        <v>23</v>
      </c>
      <c r="C27" s="82" t="s">
        <v>371</v>
      </c>
      <c r="D27" s="82" t="s">
        <v>393</v>
      </c>
      <c r="E27" s="83" t="s">
        <v>375</v>
      </c>
      <c r="F27" s="83" t="s">
        <v>392</v>
      </c>
      <c r="G27" s="84">
        <v>41339</v>
      </c>
      <c r="H27" s="83">
        <v>15</v>
      </c>
      <c r="I27" s="83">
        <v>777</v>
      </c>
      <c r="J27" s="85">
        <f t="shared" si="0"/>
        <v>11655</v>
      </c>
      <c r="K27" s="17"/>
      <c r="L27" s="17"/>
      <c r="M27" s="61" t="s">
        <v>374</v>
      </c>
      <c r="N27" s="2">
        <v>125</v>
      </c>
      <c r="O27" s="2">
        <v>125</v>
      </c>
    </row>
    <row r="28" spans="1:17" x14ac:dyDescent="0.2">
      <c r="A28" s="17"/>
      <c r="B28" s="77">
        <v>24</v>
      </c>
      <c r="C28" s="78" t="s">
        <v>371</v>
      </c>
      <c r="D28" s="78" t="s">
        <v>395</v>
      </c>
      <c r="E28" s="78" t="s">
        <v>396</v>
      </c>
      <c r="F28" s="78" t="s">
        <v>408</v>
      </c>
      <c r="G28" s="79">
        <v>41340</v>
      </c>
      <c r="H28" s="78">
        <v>18</v>
      </c>
      <c r="I28" s="78">
        <v>888</v>
      </c>
      <c r="J28" s="80">
        <f t="shared" si="0"/>
        <v>15984</v>
      </c>
      <c r="K28" s="17"/>
      <c r="L28" s="17"/>
      <c r="M28" s="64" t="s">
        <v>372</v>
      </c>
      <c r="N28" s="2">
        <v>125</v>
      </c>
      <c r="O28" s="2">
        <v>125</v>
      </c>
      <c r="Q28" s="17"/>
    </row>
    <row r="29" spans="1:17" x14ac:dyDescent="0.2">
      <c r="A29" s="17"/>
      <c r="B29" s="81">
        <v>25</v>
      </c>
      <c r="C29" s="82" t="s">
        <v>371</v>
      </c>
      <c r="D29" s="82" t="s">
        <v>372</v>
      </c>
      <c r="E29" s="83" t="s">
        <v>377</v>
      </c>
      <c r="F29" s="83" t="s">
        <v>409</v>
      </c>
      <c r="G29" s="84">
        <v>41341</v>
      </c>
      <c r="H29" s="83">
        <v>6</v>
      </c>
      <c r="I29" s="83">
        <v>999</v>
      </c>
      <c r="J29" s="85">
        <f>H29*I29</f>
        <v>5994</v>
      </c>
      <c r="K29" s="17"/>
      <c r="L29" s="17"/>
      <c r="M29" s="61" t="s">
        <v>378</v>
      </c>
      <c r="N29" s="2">
        <v>100</v>
      </c>
      <c r="O29" s="2">
        <v>100</v>
      </c>
      <c r="Q29" s="17"/>
    </row>
    <row r="30" spans="1:17" x14ac:dyDescent="0.2">
      <c r="A30" s="17"/>
      <c r="B30" s="77">
        <v>26</v>
      </c>
      <c r="C30" s="78" t="s">
        <v>371</v>
      </c>
      <c r="D30" s="78" t="s">
        <v>376</v>
      </c>
      <c r="E30" s="78" t="s">
        <v>396</v>
      </c>
      <c r="F30" s="78" t="s">
        <v>410</v>
      </c>
      <c r="G30" s="79">
        <v>41341</v>
      </c>
      <c r="H30" s="78">
        <v>12</v>
      </c>
      <c r="I30" s="78">
        <v>200</v>
      </c>
      <c r="J30" s="80">
        <f t="shared" si="0"/>
        <v>2400</v>
      </c>
      <c r="K30" s="17"/>
      <c r="L30" s="17"/>
      <c r="M30" s="64" t="s">
        <v>376</v>
      </c>
      <c r="N30" s="2">
        <v>100</v>
      </c>
      <c r="O30" s="2">
        <v>100</v>
      </c>
      <c r="Q30" s="17"/>
    </row>
    <row r="31" spans="1:17" x14ac:dyDescent="0.2">
      <c r="A31" s="17"/>
      <c r="B31" s="81">
        <v>27</v>
      </c>
      <c r="C31" s="82" t="s">
        <v>371</v>
      </c>
      <c r="D31" s="82" t="s">
        <v>380</v>
      </c>
      <c r="E31" s="83" t="s">
        <v>373</v>
      </c>
      <c r="F31" s="83" t="s">
        <v>411</v>
      </c>
      <c r="G31" s="84">
        <v>41342</v>
      </c>
      <c r="H31" s="83">
        <v>49</v>
      </c>
      <c r="I31" s="83">
        <v>300</v>
      </c>
      <c r="J31" s="85">
        <f t="shared" si="0"/>
        <v>14700</v>
      </c>
      <c r="K31" s="17"/>
      <c r="L31" s="17"/>
      <c r="M31" s="61" t="s">
        <v>384</v>
      </c>
      <c r="N31" s="2">
        <v>123</v>
      </c>
      <c r="O31" s="2">
        <v>123</v>
      </c>
      <c r="Q31" s="17"/>
    </row>
    <row r="32" spans="1:17" x14ac:dyDescent="0.2">
      <c r="A32" s="17"/>
      <c r="B32" s="77">
        <v>28</v>
      </c>
      <c r="C32" s="78" t="s">
        <v>371</v>
      </c>
      <c r="D32" s="78" t="s">
        <v>383</v>
      </c>
      <c r="E32" s="78" t="s">
        <v>373</v>
      </c>
      <c r="F32" s="78" t="s">
        <v>412</v>
      </c>
      <c r="G32" s="79">
        <v>41343</v>
      </c>
      <c r="H32" s="78">
        <v>51</v>
      </c>
      <c r="I32" s="78">
        <v>400</v>
      </c>
      <c r="J32" s="80">
        <f t="shared" si="0"/>
        <v>20400</v>
      </c>
      <c r="K32" s="17"/>
      <c r="L32" s="17"/>
      <c r="M32" s="64" t="s">
        <v>383</v>
      </c>
      <c r="N32" s="2">
        <v>123</v>
      </c>
      <c r="O32" s="2">
        <v>123</v>
      </c>
      <c r="Q32" s="17"/>
    </row>
    <row r="33" spans="1:17" x14ac:dyDescent="0.2">
      <c r="A33" s="17"/>
      <c r="B33" s="81">
        <v>29</v>
      </c>
      <c r="C33" s="82" t="s">
        <v>371</v>
      </c>
      <c r="D33" s="82" t="s">
        <v>386</v>
      </c>
      <c r="E33" s="83" t="s">
        <v>373</v>
      </c>
      <c r="F33" s="83" t="s">
        <v>398</v>
      </c>
      <c r="G33" s="84">
        <v>41343</v>
      </c>
      <c r="H33" s="83">
        <v>14</v>
      </c>
      <c r="I33" s="83">
        <v>222</v>
      </c>
      <c r="J33" s="85">
        <f t="shared" si="0"/>
        <v>3108</v>
      </c>
      <c r="K33" s="17"/>
      <c r="L33" s="17"/>
      <c r="M33" s="61" t="s">
        <v>411</v>
      </c>
      <c r="N33" s="2">
        <v>300</v>
      </c>
      <c r="O33" s="2">
        <v>300</v>
      </c>
      <c r="Q33" s="17"/>
    </row>
    <row r="34" spans="1:17" x14ac:dyDescent="0.2">
      <c r="A34" s="17"/>
      <c r="B34" s="86">
        <v>30</v>
      </c>
      <c r="C34" s="87" t="s">
        <v>371</v>
      </c>
      <c r="D34" s="87" t="s">
        <v>389</v>
      </c>
      <c r="E34" s="87" t="s">
        <v>390</v>
      </c>
      <c r="F34" s="87" t="s">
        <v>413</v>
      </c>
      <c r="G34" s="88">
        <v>41343</v>
      </c>
      <c r="H34" s="87">
        <v>87</v>
      </c>
      <c r="I34" s="87">
        <v>111</v>
      </c>
      <c r="J34" s="89">
        <f t="shared" si="0"/>
        <v>9657</v>
      </c>
      <c r="K34" s="17"/>
      <c r="L34" s="17"/>
      <c r="M34" s="64" t="s">
        <v>380</v>
      </c>
      <c r="N34" s="2">
        <v>300</v>
      </c>
      <c r="O34" s="2">
        <v>300</v>
      </c>
      <c r="Q34" s="17"/>
    </row>
    <row r="35" spans="1:17" x14ac:dyDescent="0.2">
      <c r="M35" s="61" t="s">
        <v>379</v>
      </c>
      <c r="N35" s="2">
        <v>369</v>
      </c>
      <c r="O35" s="2">
        <v>369</v>
      </c>
    </row>
    <row r="36" spans="1:17" x14ac:dyDescent="0.2">
      <c r="C36" t="s">
        <v>414</v>
      </c>
      <c r="M36" s="64" t="s">
        <v>372</v>
      </c>
      <c r="N36" s="2">
        <v>369</v>
      </c>
      <c r="O36" s="2">
        <v>369</v>
      </c>
    </row>
    <row r="37" spans="1:17" x14ac:dyDescent="0.2">
      <c r="C37" t="s">
        <v>415</v>
      </c>
      <c r="M37" s="61" t="s">
        <v>400</v>
      </c>
      <c r="N37" s="2">
        <v>222</v>
      </c>
      <c r="O37" s="2">
        <v>222</v>
      </c>
    </row>
    <row r="38" spans="1:17" x14ac:dyDescent="0.2">
      <c r="C38" t="s">
        <v>416</v>
      </c>
      <c r="M38" s="64" t="s">
        <v>389</v>
      </c>
      <c r="N38" s="2">
        <v>222</v>
      </c>
      <c r="O38" s="2">
        <v>222</v>
      </c>
    </row>
    <row r="39" spans="1:17" x14ac:dyDescent="0.2">
      <c r="M39" s="61" t="s">
        <v>397</v>
      </c>
      <c r="N39" s="2">
        <v>258</v>
      </c>
      <c r="O39" s="2">
        <v>258</v>
      </c>
    </row>
    <row r="40" spans="1:17" x14ac:dyDescent="0.2">
      <c r="M40" s="64" t="s">
        <v>395</v>
      </c>
      <c r="N40" s="2">
        <v>258</v>
      </c>
      <c r="O40" s="2">
        <v>258</v>
      </c>
    </row>
    <row r="41" spans="1:17" x14ac:dyDescent="0.2">
      <c r="M41" s="61" t="s">
        <v>404</v>
      </c>
      <c r="N41" s="2">
        <v>64</v>
      </c>
      <c r="O41" s="2">
        <v>64</v>
      </c>
    </row>
    <row r="42" spans="1:17" x14ac:dyDescent="0.2">
      <c r="M42" s="64" t="s">
        <v>376</v>
      </c>
      <c r="N42" s="2">
        <v>64</v>
      </c>
      <c r="O42" s="2">
        <v>64</v>
      </c>
    </row>
    <row r="43" spans="1:17" x14ac:dyDescent="0.2">
      <c r="M43" s="61" t="s">
        <v>382</v>
      </c>
      <c r="N43" s="2">
        <v>12</v>
      </c>
      <c r="O43" s="2">
        <v>12</v>
      </c>
    </row>
    <row r="44" spans="1:17" x14ac:dyDescent="0.2">
      <c r="M44" s="64" t="s">
        <v>395</v>
      </c>
      <c r="N44" s="2">
        <v>12</v>
      </c>
      <c r="O44" s="2">
        <v>12</v>
      </c>
    </row>
    <row r="45" spans="1:17" x14ac:dyDescent="0.2">
      <c r="M45" s="61" t="s">
        <v>406</v>
      </c>
      <c r="N45" s="2">
        <v>555</v>
      </c>
      <c r="O45" s="2">
        <v>555</v>
      </c>
    </row>
    <row r="46" spans="1:17" x14ac:dyDescent="0.2">
      <c r="M46" s="64" t="s">
        <v>386</v>
      </c>
      <c r="N46" s="2">
        <v>555</v>
      </c>
      <c r="O46" s="2">
        <v>555</v>
      </c>
    </row>
    <row r="47" spans="1:17" x14ac:dyDescent="0.2">
      <c r="M47" s="61" t="s">
        <v>391</v>
      </c>
      <c r="N47" s="2">
        <v>14</v>
      </c>
      <c r="O47" s="2">
        <v>14</v>
      </c>
    </row>
    <row r="48" spans="1:17" x14ac:dyDescent="0.2">
      <c r="M48" s="64" t="s">
        <v>389</v>
      </c>
      <c r="N48" s="2">
        <v>14</v>
      </c>
      <c r="O48" s="2">
        <v>14</v>
      </c>
    </row>
    <row r="49" spans="13:15" x14ac:dyDescent="0.2">
      <c r="M49" s="61" t="s">
        <v>413</v>
      </c>
      <c r="N49" s="2">
        <v>111</v>
      </c>
      <c r="O49" s="2">
        <v>111</v>
      </c>
    </row>
    <row r="50" spans="13:15" x14ac:dyDescent="0.2">
      <c r="M50" s="64" t="s">
        <v>389</v>
      </c>
      <c r="N50" s="2">
        <v>111</v>
      </c>
      <c r="O50" s="2">
        <v>111</v>
      </c>
    </row>
    <row r="51" spans="13:15" x14ac:dyDescent="0.2">
      <c r="M51" s="61" t="s">
        <v>405</v>
      </c>
      <c r="N51" s="2">
        <v>128</v>
      </c>
      <c r="O51" s="2">
        <v>128</v>
      </c>
    </row>
    <row r="52" spans="13:15" x14ac:dyDescent="0.2">
      <c r="M52" s="64" t="s">
        <v>380</v>
      </c>
      <c r="N52" s="2">
        <v>128</v>
      </c>
      <c r="O52" s="2">
        <v>128</v>
      </c>
    </row>
    <row r="53" spans="13:15" x14ac:dyDescent="0.2">
      <c r="M53" s="61" t="s">
        <v>381</v>
      </c>
      <c r="N53" s="2">
        <v>80</v>
      </c>
      <c r="O53" s="2">
        <v>80</v>
      </c>
    </row>
    <row r="54" spans="13:15" x14ac:dyDescent="0.2">
      <c r="M54" s="64" t="s">
        <v>380</v>
      </c>
      <c r="N54" s="2">
        <v>80</v>
      </c>
      <c r="O54" s="2">
        <v>80</v>
      </c>
    </row>
    <row r="55" spans="13:15" x14ac:dyDescent="0.2">
      <c r="M55" s="64" t="s">
        <v>383</v>
      </c>
      <c r="N55" s="2">
        <v>1024</v>
      </c>
      <c r="O55" s="2">
        <v>1024</v>
      </c>
    </row>
    <row r="56" spans="13:15" x14ac:dyDescent="0.2">
      <c r="M56" s="61" t="s">
        <v>385</v>
      </c>
      <c r="N56" s="2">
        <v>159</v>
      </c>
      <c r="O56" s="2">
        <v>159</v>
      </c>
    </row>
    <row r="57" spans="13:15" x14ac:dyDescent="0.2">
      <c r="M57" s="64" t="s">
        <v>380</v>
      </c>
      <c r="N57" s="2">
        <v>159</v>
      </c>
      <c r="O57" s="2">
        <v>159</v>
      </c>
    </row>
    <row r="58" spans="13:15" x14ac:dyDescent="0.2">
      <c r="M58" s="61" t="s">
        <v>394</v>
      </c>
      <c r="N58" s="2">
        <v>147</v>
      </c>
      <c r="O58" s="2">
        <v>147</v>
      </c>
    </row>
    <row r="59" spans="13:15" x14ac:dyDescent="0.2">
      <c r="M59" s="64" t="s">
        <v>393</v>
      </c>
      <c r="N59" s="2">
        <v>147</v>
      </c>
      <c r="O59" s="2">
        <v>147</v>
      </c>
    </row>
    <row r="60" spans="13:15" x14ac:dyDescent="0.2">
      <c r="M60" s="61" t="s">
        <v>407</v>
      </c>
      <c r="N60" s="2">
        <v>666</v>
      </c>
      <c r="O60" s="2">
        <v>666</v>
      </c>
    </row>
    <row r="61" spans="13:15" x14ac:dyDescent="0.2">
      <c r="M61" s="64" t="s">
        <v>389</v>
      </c>
      <c r="N61" s="2">
        <v>666</v>
      </c>
      <c r="O61" s="2">
        <v>666</v>
      </c>
    </row>
    <row r="62" spans="13:15" x14ac:dyDescent="0.2">
      <c r="M62" s="61" t="s">
        <v>401</v>
      </c>
      <c r="N62" s="2">
        <v>357</v>
      </c>
      <c r="O62" s="2">
        <v>357</v>
      </c>
    </row>
    <row r="63" spans="13:15" x14ac:dyDescent="0.2">
      <c r="M63" s="64" t="s">
        <v>393</v>
      </c>
      <c r="N63" s="2">
        <v>357</v>
      </c>
      <c r="O63" s="2">
        <v>357</v>
      </c>
    </row>
    <row r="64" spans="13:15" x14ac:dyDescent="0.2">
      <c r="M64" s="61" t="s">
        <v>408</v>
      </c>
      <c r="N64" s="2">
        <v>888</v>
      </c>
      <c r="O64" s="2">
        <v>888</v>
      </c>
    </row>
    <row r="65" spans="13:15" x14ac:dyDescent="0.2">
      <c r="M65" s="64" t="s">
        <v>395</v>
      </c>
      <c r="N65" s="2">
        <v>888</v>
      </c>
      <c r="O65" s="2">
        <v>888</v>
      </c>
    </row>
    <row r="66" spans="13:15" x14ac:dyDescent="0.2">
      <c r="M66" s="61" t="s">
        <v>388</v>
      </c>
      <c r="N66" s="2">
        <v>951</v>
      </c>
      <c r="O66" s="2">
        <v>951</v>
      </c>
    </row>
    <row r="67" spans="13:15" x14ac:dyDescent="0.2">
      <c r="M67" s="64" t="s">
        <v>376</v>
      </c>
      <c r="N67" s="2">
        <v>951</v>
      </c>
      <c r="O67" s="2">
        <v>951</v>
      </c>
    </row>
    <row r="68" spans="13:15" x14ac:dyDescent="0.2">
      <c r="M68" s="61" t="s">
        <v>402</v>
      </c>
      <c r="N68" s="2">
        <v>24</v>
      </c>
      <c r="O68" s="2">
        <v>24</v>
      </c>
    </row>
    <row r="69" spans="13:15" x14ac:dyDescent="0.2">
      <c r="M69" s="64" t="s">
        <v>372</v>
      </c>
      <c r="N69" s="2">
        <v>24</v>
      </c>
      <c r="O69" s="2">
        <v>24</v>
      </c>
    </row>
    <row r="70" spans="13:15" x14ac:dyDescent="0.2">
      <c r="M70" s="61" t="s">
        <v>392</v>
      </c>
      <c r="N70" s="2">
        <v>777</v>
      </c>
      <c r="O70" s="2">
        <v>777</v>
      </c>
    </row>
    <row r="71" spans="13:15" x14ac:dyDescent="0.2">
      <c r="M71" s="64" t="s">
        <v>393</v>
      </c>
      <c r="N71" s="2">
        <v>777</v>
      </c>
      <c r="O71" s="2">
        <v>777</v>
      </c>
    </row>
    <row r="72" spans="13:15" x14ac:dyDescent="0.2">
      <c r="M72" s="61" t="s">
        <v>399</v>
      </c>
      <c r="N72" s="2">
        <v>873</v>
      </c>
      <c r="O72" s="2">
        <v>873</v>
      </c>
    </row>
    <row r="73" spans="13:15" x14ac:dyDescent="0.2">
      <c r="M73" s="64" t="s">
        <v>386</v>
      </c>
      <c r="N73" s="2">
        <v>873</v>
      </c>
      <c r="O73" s="2">
        <v>873</v>
      </c>
    </row>
    <row r="74" spans="13:15" x14ac:dyDescent="0.2">
      <c r="M74" s="61" t="s">
        <v>412</v>
      </c>
      <c r="N74" s="2">
        <v>400</v>
      </c>
      <c r="O74" s="2">
        <v>400</v>
      </c>
    </row>
    <row r="75" spans="13:15" x14ac:dyDescent="0.2">
      <c r="M75" s="64" t="s">
        <v>383</v>
      </c>
      <c r="N75" s="2">
        <v>400</v>
      </c>
      <c r="O75" s="2">
        <v>400</v>
      </c>
    </row>
    <row r="76" spans="13:15" x14ac:dyDescent="0.2">
      <c r="M76" s="61" t="s">
        <v>311</v>
      </c>
      <c r="N76" s="2">
        <v>7</v>
      </c>
      <c r="O76" s="2">
        <v>7</v>
      </c>
    </row>
  </sheetData>
  <mergeCells count="2">
    <mergeCell ref="A1:K1"/>
    <mergeCell ref="A2:K2"/>
  </mergeCells>
  <hyperlinks>
    <hyperlink ref="A2" r:id="rId3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B5" sqref="B5:D30"/>
    </sheetView>
  </sheetViews>
  <sheetFormatPr defaultRowHeight="12.75" x14ac:dyDescent="0.2"/>
  <sheetData>
    <row r="1" spans="1:11" ht="28.5" x14ac:dyDescent="0.2">
      <c r="A1" s="235" t="s">
        <v>417</v>
      </c>
      <c r="B1" s="235"/>
      <c r="C1" s="235"/>
      <c r="D1" s="235"/>
      <c r="E1" s="235"/>
      <c r="F1" s="235"/>
      <c r="G1" s="235"/>
      <c r="H1" s="235"/>
      <c r="I1" s="235"/>
    </row>
    <row r="2" spans="1:11" ht="15" x14ac:dyDescent="0.25">
      <c r="A2" s="230" t="s">
        <v>362</v>
      </c>
      <c r="B2" s="233"/>
      <c r="C2" s="233"/>
      <c r="D2" s="233"/>
      <c r="E2" s="233"/>
      <c r="F2" s="233"/>
      <c r="G2" s="233"/>
      <c r="H2" s="233"/>
      <c r="I2" s="233"/>
    </row>
    <row r="5" spans="1:11" x14ac:dyDescent="0.2">
      <c r="B5" t="s">
        <v>418</v>
      </c>
      <c r="C5" t="s">
        <v>419</v>
      </c>
      <c r="D5" t="s">
        <v>420</v>
      </c>
      <c r="H5" s="63" t="s">
        <v>421</v>
      </c>
      <c r="I5" s="63" t="s">
        <v>352</v>
      </c>
    </row>
    <row r="6" spans="1:11" x14ac:dyDescent="0.2">
      <c r="B6" t="s">
        <v>422</v>
      </c>
      <c r="C6" t="s">
        <v>423</v>
      </c>
      <c r="D6" t="s">
        <v>424</v>
      </c>
      <c r="H6" s="63" t="s">
        <v>353</v>
      </c>
      <c r="I6" t="s">
        <v>424</v>
      </c>
      <c r="J6" t="s">
        <v>425</v>
      </c>
      <c r="K6" t="s">
        <v>311</v>
      </c>
    </row>
    <row r="7" spans="1:11" x14ac:dyDescent="0.2">
      <c r="B7" t="s">
        <v>426</v>
      </c>
      <c r="C7" t="s">
        <v>423</v>
      </c>
      <c r="D7" t="s">
        <v>425</v>
      </c>
      <c r="H7" s="61" t="s">
        <v>427</v>
      </c>
      <c r="I7" s="2">
        <v>11</v>
      </c>
      <c r="J7" s="2">
        <v>2</v>
      </c>
      <c r="K7" s="2">
        <v>13</v>
      </c>
    </row>
    <row r="8" spans="1:11" x14ac:dyDescent="0.2">
      <c r="B8" t="s">
        <v>428</v>
      </c>
      <c r="C8" t="s">
        <v>423</v>
      </c>
      <c r="D8" t="s">
        <v>425</v>
      </c>
      <c r="H8" s="61" t="s">
        <v>423</v>
      </c>
      <c r="I8" s="2">
        <v>9</v>
      </c>
      <c r="J8" s="2">
        <v>3</v>
      </c>
      <c r="K8" s="2">
        <v>12</v>
      </c>
    </row>
    <row r="9" spans="1:11" x14ac:dyDescent="0.2">
      <c r="B9" t="s">
        <v>429</v>
      </c>
      <c r="C9" t="s">
        <v>423</v>
      </c>
      <c r="D9" t="s">
        <v>424</v>
      </c>
      <c r="H9" s="61" t="s">
        <v>311</v>
      </c>
      <c r="I9" s="2">
        <v>20</v>
      </c>
      <c r="J9" s="2">
        <v>5</v>
      </c>
      <c r="K9" s="2">
        <v>25</v>
      </c>
    </row>
    <row r="10" spans="1:11" x14ac:dyDescent="0.2">
      <c r="B10" t="s">
        <v>430</v>
      </c>
      <c r="C10" t="s">
        <v>427</v>
      </c>
      <c r="D10" t="s">
        <v>424</v>
      </c>
    </row>
    <row r="11" spans="1:11" x14ac:dyDescent="0.2">
      <c r="B11" t="s">
        <v>431</v>
      </c>
      <c r="C11" t="s">
        <v>427</v>
      </c>
      <c r="D11" t="s">
        <v>424</v>
      </c>
    </row>
    <row r="12" spans="1:11" x14ac:dyDescent="0.2">
      <c r="B12" t="s">
        <v>432</v>
      </c>
      <c r="C12" t="s">
        <v>427</v>
      </c>
      <c r="D12" t="s">
        <v>424</v>
      </c>
    </row>
    <row r="13" spans="1:11" x14ac:dyDescent="0.2">
      <c r="B13" t="s">
        <v>433</v>
      </c>
      <c r="C13" t="s">
        <v>427</v>
      </c>
      <c r="D13" t="s">
        <v>424</v>
      </c>
    </row>
    <row r="14" spans="1:11" x14ac:dyDescent="0.2">
      <c r="B14" t="s">
        <v>434</v>
      </c>
      <c r="C14" t="s">
        <v>427</v>
      </c>
      <c r="D14" t="s">
        <v>424</v>
      </c>
    </row>
    <row r="15" spans="1:11" x14ac:dyDescent="0.2">
      <c r="B15" t="s">
        <v>435</v>
      </c>
      <c r="C15" t="s">
        <v>423</v>
      </c>
      <c r="D15" t="s">
        <v>424</v>
      </c>
    </row>
    <row r="16" spans="1:11" x14ac:dyDescent="0.2">
      <c r="B16" t="s">
        <v>317</v>
      </c>
      <c r="C16" t="s">
        <v>423</v>
      </c>
      <c r="D16" t="s">
        <v>424</v>
      </c>
    </row>
    <row r="17" spans="2:4" x14ac:dyDescent="0.2">
      <c r="B17" t="s">
        <v>436</v>
      </c>
      <c r="C17" t="s">
        <v>423</v>
      </c>
      <c r="D17" t="s">
        <v>424</v>
      </c>
    </row>
    <row r="18" spans="2:4" x14ac:dyDescent="0.2">
      <c r="B18" t="s">
        <v>437</v>
      </c>
      <c r="C18" t="s">
        <v>427</v>
      </c>
      <c r="D18" t="s">
        <v>425</v>
      </c>
    </row>
    <row r="19" spans="2:4" x14ac:dyDescent="0.2">
      <c r="B19" t="s">
        <v>319</v>
      </c>
      <c r="C19" t="s">
        <v>427</v>
      </c>
      <c r="D19" t="s">
        <v>425</v>
      </c>
    </row>
    <row r="20" spans="2:4" x14ac:dyDescent="0.2">
      <c r="B20" t="s">
        <v>438</v>
      </c>
      <c r="C20" t="s">
        <v>423</v>
      </c>
      <c r="D20" t="s">
        <v>424</v>
      </c>
    </row>
    <row r="21" spans="2:4" x14ac:dyDescent="0.2">
      <c r="B21" t="s">
        <v>439</v>
      </c>
      <c r="C21" t="s">
        <v>423</v>
      </c>
      <c r="D21" t="s">
        <v>424</v>
      </c>
    </row>
    <row r="22" spans="2:4" x14ac:dyDescent="0.2">
      <c r="B22" t="s">
        <v>324</v>
      </c>
      <c r="C22" t="s">
        <v>427</v>
      </c>
      <c r="D22" t="s">
        <v>424</v>
      </c>
    </row>
    <row r="23" spans="2:4" x14ac:dyDescent="0.2">
      <c r="B23" t="s">
        <v>440</v>
      </c>
      <c r="C23" t="s">
        <v>427</v>
      </c>
      <c r="D23" t="s">
        <v>424</v>
      </c>
    </row>
    <row r="24" spans="2:4" x14ac:dyDescent="0.2">
      <c r="B24" t="s">
        <v>441</v>
      </c>
      <c r="C24" t="s">
        <v>423</v>
      </c>
      <c r="D24" t="s">
        <v>425</v>
      </c>
    </row>
    <row r="25" spans="2:4" x14ac:dyDescent="0.2">
      <c r="B25" t="s">
        <v>337</v>
      </c>
      <c r="C25" t="s">
        <v>423</v>
      </c>
      <c r="D25" t="s">
        <v>424</v>
      </c>
    </row>
    <row r="26" spans="2:4" x14ac:dyDescent="0.2">
      <c r="B26" t="s">
        <v>442</v>
      </c>
      <c r="C26" t="s">
        <v>427</v>
      </c>
      <c r="D26" t="s">
        <v>424</v>
      </c>
    </row>
    <row r="27" spans="2:4" x14ac:dyDescent="0.2">
      <c r="B27" t="s">
        <v>443</v>
      </c>
      <c r="C27" t="s">
        <v>427</v>
      </c>
      <c r="D27" t="s">
        <v>424</v>
      </c>
    </row>
    <row r="28" spans="2:4" x14ac:dyDescent="0.2">
      <c r="B28" t="s">
        <v>444</v>
      </c>
      <c r="C28" t="s">
        <v>427</v>
      </c>
      <c r="D28" t="s">
        <v>424</v>
      </c>
    </row>
    <row r="29" spans="2:4" x14ac:dyDescent="0.2">
      <c r="B29" t="s">
        <v>445</v>
      </c>
      <c r="C29" t="s">
        <v>423</v>
      </c>
      <c r="D29" t="s">
        <v>424</v>
      </c>
    </row>
    <row r="30" spans="2:4" x14ac:dyDescent="0.2">
      <c r="B30" t="s">
        <v>446</v>
      </c>
      <c r="C30" t="s">
        <v>427</v>
      </c>
      <c r="D30" t="s">
        <v>424</v>
      </c>
    </row>
  </sheetData>
  <mergeCells count="2">
    <mergeCell ref="A1:I1"/>
    <mergeCell ref="A2:I2"/>
  </mergeCells>
  <hyperlinks>
    <hyperlink ref="A2" r:id="rId2"/>
  </hyperlinks>
  <pageMargins left="0.7" right="0.7" top="0.78740157499999996" bottom="0.78740157499999996" header="0.3" footer="0.3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1"/>
  <sheetViews>
    <sheetView workbookViewId="0">
      <selection activeCell="J27" sqref="J27"/>
    </sheetView>
  </sheetViews>
  <sheetFormatPr defaultRowHeight="12.75" x14ac:dyDescent="0.2"/>
  <cols>
    <col min="7" max="7" width="14.7109375" customWidth="1"/>
    <col min="8" max="11" width="9" customWidth="1"/>
    <col min="12" max="12" width="14.7109375" customWidth="1"/>
    <col min="13" max="13" width="14.7109375" bestFit="1" customWidth="1"/>
  </cols>
  <sheetData>
    <row r="1" spans="1:12" ht="15" x14ac:dyDescent="0.25">
      <c r="A1" s="60" t="s">
        <v>339</v>
      </c>
      <c r="B1" s="60" t="s">
        <v>340</v>
      </c>
      <c r="C1" s="60" t="s">
        <v>341</v>
      </c>
      <c r="D1" s="60" t="s">
        <v>342</v>
      </c>
    </row>
    <row r="2" spans="1:12" x14ac:dyDescent="0.2">
      <c r="A2">
        <v>1</v>
      </c>
      <c r="B2" t="s">
        <v>343</v>
      </c>
      <c r="C2" t="s">
        <v>344</v>
      </c>
      <c r="D2" t="s">
        <v>345</v>
      </c>
    </row>
    <row r="3" spans="1:12" x14ac:dyDescent="0.2">
      <c r="A3">
        <v>2</v>
      </c>
      <c r="B3" t="s">
        <v>343</v>
      </c>
      <c r="C3" t="s">
        <v>344</v>
      </c>
      <c r="D3" t="s">
        <v>345</v>
      </c>
      <c r="G3" s="63" t="s">
        <v>351</v>
      </c>
      <c r="H3" s="63" t="s">
        <v>342</v>
      </c>
    </row>
    <row r="4" spans="1:12" x14ac:dyDescent="0.2">
      <c r="A4">
        <v>3</v>
      </c>
      <c r="B4" t="s">
        <v>343</v>
      </c>
      <c r="C4" t="s">
        <v>344</v>
      </c>
      <c r="D4" t="s">
        <v>345</v>
      </c>
      <c r="G4" s="63" t="s">
        <v>340</v>
      </c>
      <c r="H4" t="s">
        <v>346</v>
      </c>
      <c r="I4" t="s">
        <v>345</v>
      </c>
      <c r="J4" t="s">
        <v>347</v>
      </c>
      <c r="K4" t="s">
        <v>348</v>
      </c>
      <c r="L4" t="s">
        <v>311</v>
      </c>
    </row>
    <row r="5" spans="1:12" x14ac:dyDescent="0.2">
      <c r="A5">
        <v>4</v>
      </c>
      <c r="B5" t="s">
        <v>343</v>
      </c>
      <c r="C5" t="s">
        <v>344</v>
      </c>
      <c r="D5" t="s">
        <v>345</v>
      </c>
      <c r="G5" t="s">
        <v>343</v>
      </c>
      <c r="H5" s="2">
        <v>138</v>
      </c>
      <c r="I5" s="2">
        <v>165</v>
      </c>
      <c r="J5" s="2">
        <v>85</v>
      </c>
      <c r="K5" s="2">
        <v>11</v>
      </c>
      <c r="L5" s="2">
        <v>399</v>
      </c>
    </row>
    <row r="6" spans="1:12" x14ac:dyDescent="0.2">
      <c r="A6">
        <v>5</v>
      </c>
      <c r="B6" t="s">
        <v>343</v>
      </c>
      <c r="C6" t="s">
        <v>344</v>
      </c>
      <c r="D6" t="s">
        <v>345</v>
      </c>
      <c r="G6" t="s">
        <v>350</v>
      </c>
      <c r="H6" s="2"/>
      <c r="I6" s="2">
        <v>53</v>
      </c>
      <c r="J6" s="2">
        <v>114</v>
      </c>
      <c r="K6" s="2">
        <v>34</v>
      </c>
      <c r="L6" s="2">
        <v>201</v>
      </c>
    </row>
    <row r="7" spans="1:12" x14ac:dyDescent="0.2">
      <c r="A7">
        <v>6</v>
      </c>
      <c r="B7" t="s">
        <v>343</v>
      </c>
      <c r="C7" t="s">
        <v>344</v>
      </c>
      <c r="D7" t="s">
        <v>345</v>
      </c>
      <c r="G7" t="s">
        <v>311</v>
      </c>
      <c r="H7" s="2">
        <v>138</v>
      </c>
      <c r="I7" s="2">
        <v>218</v>
      </c>
      <c r="J7" s="2">
        <v>199</v>
      </c>
      <c r="K7" s="2">
        <v>45</v>
      </c>
      <c r="L7" s="2">
        <v>600</v>
      </c>
    </row>
    <row r="8" spans="1:12" x14ac:dyDescent="0.2">
      <c r="A8">
        <v>7</v>
      </c>
      <c r="B8" t="s">
        <v>343</v>
      </c>
      <c r="C8" t="s">
        <v>344</v>
      </c>
      <c r="D8" t="s">
        <v>345</v>
      </c>
    </row>
    <row r="9" spans="1:12" x14ac:dyDescent="0.2">
      <c r="A9">
        <v>8</v>
      </c>
      <c r="B9" t="s">
        <v>343</v>
      </c>
      <c r="C9" t="s">
        <v>344</v>
      </c>
      <c r="D9" t="s">
        <v>345</v>
      </c>
    </row>
    <row r="10" spans="1:12" x14ac:dyDescent="0.2">
      <c r="A10">
        <v>9</v>
      </c>
      <c r="B10" t="s">
        <v>343</v>
      </c>
      <c r="C10" t="s">
        <v>344</v>
      </c>
      <c r="D10" t="s">
        <v>345</v>
      </c>
    </row>
    <row r="11" spans="1:12" x14ac:dyDescent="0.2">
      <c r="A11">
        <v>10</v>
      </c>
      <c r="B11" t="s">
        <v>343</v>
      </c>
      <c r="C11" t="s">
        <v>344</v>
      </c>
      <c r="D11" t="s">
        <v>345</v>
      </c>
    </row>
    <row r="12" spans="1:12" x14ac:dyDescent="0.2">
      <c r="A12">
        <v>11</v>
      </c>
      <c r="B12" t="s">
        <v>343</v>
      </c>
      <c r="C12" t="s">
        <v>344</v>
      </c>
      <c r="D12" t="s">
        <v>345</v>
      </c>
    </row>
    <row r="13" spans="1:12" x14ac:dyDescent="0.2">
      <c r="A13">
        <v>12</v>
      </c>
      <c r="B13" t="s">
        <v>343</v>
      </c>
      <c r="C13" t="s">
        <v>344</v>
      </c>
      <c r="D13" t="s">
        <v>345</v>
      </c>
    </row>
    <row r="14" spans="1:12" x14ac:dyDescent="0.2">
      <c r="A14">
        <v>13</v>
      </c>
      <c r="B14" t="s">
        <v>343</v>
      </c>
      <c r="C14" t="s">
        <v>344</v>
      </c>
      <c r="D14" t="s">
        <v>345</v>
      </c>
    </row>
    <row r="15" spans="1:12" x14ac:dyDescent="0.2">
      <c r="A15">
        <v>14</v>
      </c>
      <c r="B15" t="s">
        <v>343</v>
      </c>
      <c r="C15" t="s">
        <v>344</v>
      </c>
      <c r="D15" t="s">
        <v>345</v>
      </c>
    </row>
    <row r="16" spans="1:12" x14ac:dyDescent="0.2">
      <c r="A16">
        <v>15</v>
      </c>
      <c r="B16" t="s">
        <v>343</v>
      </c>
      <c r="C16" t="s">
        <v>344</v>
      </c>
      <c r="D16" t="s">
        <v>345</v>
      </c>
    </row>
    <row r="17" spans="1:11" x14ac:dyDescent="0.2">
      <c r="A17">
        <v>16</v>
      </c>
      <c r="B17" t="s">
        <v>343</v>
      </c>
      <c r="C17" t="s">
        <v>344</v>
      </c>
      <c r="D17" t="s">
        <v>345</v>
      </c>
    </row>
    <row r="18" spans="1:11" x14ac:dyDescent="0.2">
      <c r="A18">
        <v>17</v>
      </c>
      <c r="B18" t="s">
        <v>343</v>
      </c>
      <c r="C18" t="s">
        <v>344</v>
      </c>
      <c r="D18" t="s">
        <v>346</v>
      </c>
    </row>
    <row r="19" spans="1:11" x14ac:dyDescent="0.2">
      <c r="A19">
        <v>18</v>
      </c>
      <c r="B19" t="s">
        <v>343</v>
      </c>
      <c r="C19" t="s">
        <v>344</v>
      </c>
      <c r="D19" t="s">
        <v>346</v>
      </c>
    </row>
    <row r="20" spans="1:11" x14ac:dyDescent="0.2">
      <c r="A20">
        <v>19</v>
      </c>
      <c r="B20" t="s">
        <v>343</v>
      </c>
      <c r="C20" t="s">
        <v>344</v>
      </c>
      <c r="D20" t="s">
        <v>346</v>
      </c>
    </row>
    <row r="21" spans="1:11" x14ac:dyDescent="0.2">
      <c r="A21">
        <v>20</v>
      </c>
      <c r="B21" t="s">
        <v>343</v>
      </c>
      <c r="C21" t="s">
        <v>344</v>
      </c>
      <c r="D21" t="s">
        <v>346</v>
      </c>
    </row>
    <row r="22" spans="1:11" x14ac:dyDescent="0.2">
      <c r="A22">
        <v>21</v>
      </c>
      <c r="B22" t="s">
        <v>343</v>
      </c>
      <c r="C22" t="s">
        <v>344</v>
      </c>
      <c r="D22" t="s">
        <v>346</v>
      </c>
    </row>
    <row r="23" spans="1:11" x14ac:dyDescent="0.2">
      <c r="A23">
        <v>22</v>
      </c>
      <c r="B23" t="s">
        <v>343</v>
      </c>
      <c r="C23" t="s">
        <v>344</v>
      </c>
      <c r="D23" t="s">
        <v>346</v>
      </c>
    </row>
    <row r="24" spans="1:11" x14ac:dyDescent="0.2">
      <c r="A24">
        <v>23</v>
      </c>
      <c r="B24" t="s">
        <v>343</v>
      </c>
      <c r="C24" t="s">
        <v>344</v>
      </c>
      <c r="D24" t="s">
        <v>346</v>
      </c>
      <c r="G24" s="63" t="s">
        <v>340</v>
      </c>
      <c r="H24" s="63" t="s">
        <v>341</v>
      </c>
      <c r="I24" t="s">
        <v>354</v>
      </c>
      <c r="J24" t="s">
        <v>355</v>
      </c>
      <c r="K24" t="s">
        <v>356</v>
      </c>
    </row>
    <row r="25" spans="1:11" x14ac:dyDescent="0.2">
      <c r="A25">
        <v>24</v>
      </c>
      <c r="B25" t="s">
        <v>343</v>
      </c>
      <c r="C25" t="s">
        <v>344</v>
      </c>
      <c r="D25" t="s">
        <v>346</v>
      </c>
      <c r="G25" t="s">
        <v>343</v>
      </c>
      <c r="H25" t="s">
        <v>344</v>
      </c>
      <c r="I25" s="2">
        <v>121</v>
      </c>
      <c r="J25" s="62">
        <v>0.20166666666666666</v>
      </c>
      <c r="K25" s="62">
        <v>0.3032581453634085</v>
      </c>
    </row>
    <row r="26" spans="1:11" x14ac:dyDescent="0.2">
      <c r="A26">
        <v>25</v>
      </c>
      <c r="B26" t="s">
        <v>343</v>
      </c>
      <c r="C26" t="s">
        <v>344</v>
      </c>
      <c r="D26" t="s">
        <v>346</v>
      </c>
      <c r="H26" t="s">
        <v>349</v>
      </c>
      <c r="I26" s="2">
        <v>278</v>
      </c>
      <c r="J26" s="62">
        <v>0.46333333333333332</v>
      </c>
      <c r="K26" s="62">
        <v>0.69674185463659144</v>
      </c>
    </row>
    <row r="27" spans="1:11" x14ac:dyDescent="0.2">
      <c r="A27">
        <v>26</v>
      </c>
      <c r="B27" t="s">
        <v>343</v>
      </c>
      <c r="C27" t="s">
        <v>344</v>
      </c>
      <c r="D27" t="s">
        <v>346</v>
      </c>
      <c r="G27" t="s">
        <v>357</v>
      </c>
      <c r="I27" s="2">
        <v>399</v>
      </c>
      <c r="J27" s="62">
        <v>0.66500000000000004</v>
      </c>
      <c r="K27" s="62">
        <v>1</v>
      </c>
    </row>
    <row r="28" spans="1:11" x14ac:dyDescent="0.2">
      <c r="A28">
        <v>27</v>
      </c>
      <c r="B28" t="s">
        <v>343</v>
      </c>
      <c r="C28" t="s">
        <v>344</v>
      </c>
      <c r="D28" t="s">
        <v>346</v>
      </c>
      <c r="G28" t="s">
        <v>350</v>
      </c>
      <c r="H28" t="s">
        <v>344</v>
      </c>
      <c r="I28" s="2">
        <v>71</v>
      </c>
      <c r="J28" s="62">
        <v>0.11833333333333333</v>
      </c>
      <c r="K28" s="62">
        <v>0.35323383084577115</v>
      </c>
    </row>
    <row r="29" spans="1:11" x14ac:dyDescent="0.2">
      <c r="A29">
        <v>28</v>
      </c>
      <c r="B29" t="s">
        <v>343</v>
      </c>
      <c r="C29" t="s">
        <v>344</v>
      </c>
      <c r="D29" t="s">
        <v>346</v>
      </c>
      <c r="H29" t="s">
        <v>349</v>
      </c>
      <c r="I29" s="2">
        <v>130</v>
      </c>
      <c r="J29" s="62">
        <v>0.21666666666666667</v>
      </c>
      <c r="K29" s="62">
        <v>0.64676616915422891</v>
      </c>
    </row>
    <row r="30" spans="1:11" x14ac:dyDescent="0.2">
      <c r="A30">
        <v>29</v>
      </c>
      <c r="B30" t="s">
        <v>343</v>
      </c>
      <c r="C30" t="s">
        <v>344</v>
      </c>
      <c r="D30" t="s">
        <v>346</v>
      </c>
      <c r="G30" t="s">
        <v>358</v>
      </c>
      <c r="I30" s="2">
        <v>201</v>
      </c>
      <c r="J30" s="62">
        <v>0.33500000000000002</v>
      </c>
      <c r="K30" s="62">
        <v>1</v>
      </c>
    </row>
    <row r="31" spans="1:11" x14ac:dyDescent="0.2">
      <c r="A31">
        <v>30</v>
      </c>
      <c r="B31" t="s">
        <v>343</v>
      </c>
      <c r="C31" t="s">
        <v>344</v>
      </c>
      <c r="D31" t="s">
        <v>346</v>
      </c>
      <c r="G31" t="s">
        <v>311</v>
      </c>
      <c r="I31" s="2">
        <v>600</v>
      </c>
      <c r="J31" s="62">
        <v>1</v>
      </c>
      <c r="K31" s="62"/>
    </row>
    <row r="32" spans="1:11" x14ac:dyDescent="0.2">
      <c r="A32">
        <v>31</v>
      </c>
      <c r="B32" t="s">
        <v>343</v>
      </c>
      <c r="C32" t="s">
        <v>344</v>
      </c>
      <c r="D32" t="s">
        <v>346</v>
      </c>
    </row>
    <row r="33" spans="1:4" x14ac:dyDescent="0.2">
      <c r="A33">
        <v>32</v>
      </c>
      <c r="B33" t="s">
        <v>343</v>
      </c>
      <c r="C33" t="s">
        <v>344</v>
      </c>
      <c r="D33" t="s">
        <v>346</v>
      </c>
    </row>
    <row r="34" spans="1:4" x14ac:dyDescent="0.2">
      <c r="A34">
        <v>33</v>
      </c>
      <c r="B34" t="s">
        <v>343</v>
      </c>
      <c r="C34" t="s">
        <v>344</v>
      </c>
      <c r="D34" t="s">
        <v>346</v>
      </c>
    </row>
    <row r="35" spans="1:4" x14ac:dyDescent="0.2">
      <c r="A35">
        <v>34</v>
      </c>
      <c r="B35" t="s">
        <v>343</v>
      </c>
      <c r="C35" t="s">
        <v>344</v>
      </c>
      <c r="D35" t="s">
        <v>346</v>
      </c>
    </row>
    <row r="36" spans="1:4" x14ac:dyDescent="0.2">
      <c r="A36">
        <v>35</v>
      </c>
      <c r="B36" t="s">
        <v>343</v>
      </c>
      <c r="C36" t="s">
        <v>344</v>
      </c>
      <c r="D36" t="s">
        <v>346</v>
      </c>
    </row>
    <row r="37" spans="1:4" x14ac:dyDescent="0.2">
      <c r="A37">
        <v>36</v>
      </c>
      <c r="B37" t="s">
        <v>343</v>
      </c>
      <c r="C37" t="s">
        <v>344</v>
      </c>
      <c r="D37" t="s">
        <v>346</v>
      </c>
    </row>
    <row r="38" spans="1:4" x14ac:dyDescent="0.2">
      <c r="A38">
        <v>37</v>
      </c>
      <c r="B38" t="s">
        <v>343</v>
      </c>
      <c r="C38" t="s">
        <v>344</v>
      </c>
      <c r="D38" t="s">
        <v>346</v>
      </c>
    </row>
    <row r="39" spans="1:4" x14ac:dyDescent="0.2">
      <c r="A39">
        <v>38</v>
      </c>
      <c r="B39" t="s">
        <v>343</v>
      </c>
      <c r="C39" t="s">
        <v>344</v>
      </c>
      <c r="D39" t="s">
        <v>346</v>
      </c>
    </row>
    <row r="40" spans="1:4" x14ac:dyDescent="0.2">
      <c r="A40">
        <v>39</v>
      </c>
      <c r="B40" t="s">
        <v>343</v>
      </c>
      <c r="C40" t="s">
        <v>344</v>
      </c>
      <c r="D40" t="s">
        <v>346</v>
      </c>
    </row>
    <row r="41" spans="1:4" x14ac:dyDescent="0.2">
      <c r="A41">
        <v>40</v>
      </c>
      <c r="B41" t="s">
        <v>343</v>
      </c>
      <c r="C41" t="s">
        <v>344</v>
      </c>
      <c r="D41" t="s">
        <v>346</v>
      </c>
    </row>
    <row r="42" spans="1:4" x14ac:dyDescent="0.2">
      <c r="A42">
        <v>41</v>
      </c>
      <c r="B42" t="s">
        <v>343</v>
      </c>
      <c r="C42" t="s">
        <v>344</v>
      </c>
      <c r="D42" t="s">
        <v>346</v>
      </c>
    </row>
    <row r="43" spans="1:4" x14ac:dyDescent="0.2">
      <c r="A43">
        <v>42</v>
      </c>
      <c r="B43" t="s">
        <v>343</v>
      </c>
      <c r="C43" t="s">
        <v>344</v>
      </c>
      <c r="D43" t="s">
        <v>346</v>
      </c>
    </row>
    <row r="44" spans="1:4" x14ac:dyDescent="0.2">
      <c r="A44">
        <v>43</v>
      </c>
      <c r="B44" t="s">
        <v>343</v>
      </c>
      <c r="C44" t="s">
        <v>344</v>
      </c>
      <c r="D44" t="s">
        <v>346</v>
      </c>
    </row>
    <row r="45" spans="1:4" x14ac:dyDescent="0.2">
      <c r="A45">
        <v>44</v>
      </c>
      <c r="B45" t="s">
        <v>343</v>
      </c>
      <c r="C45" t="s">
        <v>344</v>
      </c>
      <c r="D45" t="s">
        <v>346</v>
      </c>
    </row>
    <row r="46" spans="1:4" x14ac:dyDescent="0.2">
      <c r="A46">
        <v>45</v>
      </c>
      <c r="B46" t="s">
        <v>343</v>
      </c>
      <c r="C46" t="s">
        <v>344</v>
      </c>
      <c r="D46" t="s">
        <v>346</v>
      </c>
    </row>
    <row r="47" spans="1:4" x14ac:dyDescent="0.2">
      <c r="A47">
        <v>46</v>
      </c>
      <c r="B47" t="s">
        <v>343</v>
      </c>
      <c r="C47" t="s">
        <v>344</v>
      </c>
      <c r="D47" t="s">
        <v>347</v>
      </c>
    </row>
    <row r="48" spans="1:4" x14ac:dyDescent="0.2">
      <c r="A48">
        <v>47</v>
      </c>
      <c r="B48" t="s">
        <v>343</v>
      </c>
      <c r="C48" t="s">
        <v>344</v>
      </c>
      <c r="D48" t="s">
        <v>347</v>
      </c>
    </row>
    <row r="49" spans="1:4" x14ac:dyDescent="0.2">
      <c r="A49">
        <v>48</v>
      </c>
      <c r="B49" t="s">
        <v>343</v>
      </c>
      <c r="C49" t="s">
        <v>344</v>
      </c>
      <c r="D49" t="s">
        <v>348</v>
      </c>
    </row>
    <row r="50" spans="1:4" x14ac:dyDescent="0.2">
      <c r="A50">
        <v>49</v>
      </c>
      <c r="B50" t="s">
        <v>343</v>
      </c>
      <c r="C50" t="s">
        <v>344</v>
      </c>
      <c r="D50" t="s">
        <v>348</v>
      </c>
    </row>
    <row r="51" spans="1:4" x14ac:dyDescent="0.2">
      <c r="A51">
        <v>50</v>
      </c>
      <c r="B51" t="s">
        <v>343</v>
      </c>
      <c r="C51" t="s">
        <v>344</v>
      </c>
      <c r="D51" t="s">
        <v>348</v>
      </c>
    </row>
    <row r="52" spans="1:4" x14ac:dyDescent="0.2">
      <c r="A52">
        <v>51</v>
      </c>
      <c r="B52" t="s">
        <v>343</v>
      </c>
      <c r="C52" t="s">
        <v>344</v>
      </c>
      <c r="D52" t="s">
        <v>348</v>
      </c>
    </row>
    <row r="53" spans="1:4" x14ac:dyDescent="0.2">
      <c r="A53">
        <v>52</v>
      </c>
      <c r="B53" t="s">
        <v>343</v>
      </c>
      <c r="C53" t="s">
        <v>344</v>
      </c>
      <c r="D53" t="s">
        <v>348</v>
      </c>
    </row>
    <row r="54" spans="1:4" x14ac:dyDescent="0.2">
      <c r="A54">
        <v>53</v>
      </c>
      <c r="B54" t="s">
        <v>343</v>
      </c>
      <c r="C54" t="s">
        <v>344</v>
      </c>
      <c r="D54" t="s">
        <v>348</v>
      </c>
    </row>
    <row r="55" spans="1:4" x14ac:dyDescent="0.2">
      <c r="A55">
        <v>54</v>
      </c>
      <c r="B55" t="s">
        <v>343</v>
      </c>
      <c r="C55" t="s">
        <v>344</v>
      </c>
      <c r="D55" t="s">
        <v>348</v>
      </c>
    </row>
    <row r="56" spans="1:4" x14ac:dyDescent="0.2">
      <c r="A56">
        <v>55</v>
      </c>
      <c r="B56" t="s">
        <v>343</v>
      </c>
      <c r="C56" t="s">
        <v>344</v>
      </c>
      <c r="D56" t="s">
        <v>348</v>
      </c>
    </row>
    <row r="57" spans="1:4" x14ac:dyDescent="0.2">
      <c r="A57">
        <v>56</v>
      </c>
      <c r="B57" t="s">
        <v>343</v>
      </c>
      <c r="C57" t="s">
        <v>344</v>
      </c>
      <c r="D57" t="s">
        <v>348</v>
      </c>
    </row>
    <row r="58" spans="1:4" x14ac:dyDescent="0.2">
      <c r="A58">
        <v>57</v>
      </c>
      <c r="B58" t="s">
        <v>343</v>
      </c>
      <c r="C58" t="s">
        <v>344</v>
      </c>
      <c r="D58" t="s">
        <v>348</v>
      </c>
    </row>
    <row r="59" spans="1:4" x14ac:dyDescent="0.2">
      <c r="A59">
        <v>58</v>
      </c>
      <c r="B59" t="s">
        <v>343</v>
      </c>
      <c r="C59" t="s">
        <v>344</v>
      </c>
      <c r="D59" t="s">
        <v>348</v>
      </c>
    </row>
    <row r="60" spans="1:4" x14ac:dyDescent="0.2">
      <c r="A60">
        <v>59</v>
      </c>
      <c r="B60" t="s">
        <v>343</v>
      </c>
      <c r="C60" t="s">
        <v>344</v>
      </c>
      <c r="D60" t="s">
        <v>345</v>
      </c>
    </row>
    <row r="61" spans="1:4" x14ac:dyDescent="0.2">
      <c r="A61">
        <v>60</v>
      </c>
      <c r="B61" t="s">
        <v>343</v>
      </c>
      <c r="C61" t="s">
        <v>344</v>
      </c>
      <c r="D61" t="s">
        <v>345</v>
      </c>
    </row>
    <row r="62" spans="1:4" x14ac:dyDescent="0.2">
      <c r="A62">
        <v>61</v>
      </c>
      <c r="B62" t="s">
        <v>343</v>
      </c>
      <c r="C62" t="s">
        <v>344</v>
      </c>
      <c r="D62" t="s">
        <v>345</v>
      </c>
    </row>
    <row r="63" spans="1:4" x14ac:dyDescent="0.2">
      <c r="A63">
        <v>62</v>
      </c>
      <c r="B63" t="s">
        <v>343</v>
      </c>
      <c r="C63" t="s">
        <v>344</v>
      </c>
      <c r="D63" t="s">
        <v>345</v>
      </c>
    </row>
    <row r="64" spans="1:4" x14ac:dyDescent="0.2">
      <c r="A64">
        <v>63</v>
      </c>
      <c r="B64" t="s">
        <v>343</v>
      </c>
      <c r="C64" t="s">
        <v>344</v>
      </c>
      <c r="D64" t="s">
        <v>345</v>
      </c>
    </row>
    <row r="65" spans="1:4" x14ac:dyDescent="0.2">
      <c r="A65">
        <v>64</v>
      </c>
      <c r="B65" t="s">
        <v>343</v>
      </c>
      <c r="C65" t="s">
        <v>344</v>
      </c>
      <c r="D65" t="s">
        <v>345</v>
      </c>
    </row>
    <row r="66" spans="1:4" x14ac:dyDescent="0.2">
      <c r="A66">
        <v>65</v>
      </c>
      <c r="B66" t="s">
        <v>343</v>
      </c>
      <c r="C66" t="s">
        <v>344</v>
      </c>
      <c r="D66" t="s">
        <v>345</v>
      </c>
    </row>
    <row r="67" spans="1:4" x14ac:dyDescent="0.2">
      <c r="A67">
        <v>66</v>
      </c>
      <c r="B67" t="s">
        <v>343</v>
      </c>
      <c r="C67" t="s">
        <v>344</v>
      </c>
      <c r="D67" t="s">
        <v>345</v>
      </c>
    </row>
    <row r="68" spans="1:4" x14ac:dyDescent="0.2">
      <c r="A68">
        <v>67</v>
      </c>
      <c r="B68" t="s">
        <v>343</v>
      </c>
      <c r="C68" t="s">
        <v>344</v>
      </c>
      <c r="D68" t="s">
        <v>345</v>
      </c>
    </row>
    <row r="69" spans="1:4" x14ac:dyDescent="0.2">
      <c r="A69">
        <v>68</v>
      </c>
      <c r="B69" t="s">
        <v>343</v>
      </c>
      <c r="C69" t="s">
        <v>344</v>
      </c>
      <c r="D69" t="s">
        <v>347</v>
      </c>
    </row>
    <row r="70" spans="1:4" x14ac:dyDescent="0.2">
      <c r="A70">
        <v>69</v>
      </c>
      <c r="B70" t="s">
        <v>343</v>
      </c>
      <c r="C70" t="s">
        <v>344</v>
      </c>
      <c r="D70" t="s">
        <v>347</v>
      </c>
    </row>
    <row r="71" spans="1:4" x14ac:dyDescent="0.2">
      <c r="A71">
        <v>70</v>
      </c>
      <c r="B71" t="s">
        <v>343</v>
      </c>
      <c r="C71" t="s">
        <v>344</v>
      </c>
      <c r="D71" t="s">
        <v>347</v>
      </c>
    </row>
    <row r="72" spans="1:4" x14ac:dyDescent="0.2">
      <c r="A72">
        <v>71</v>
      </c>
      <c r="B72" t="s">
        <v>343</v>
      </c>
      <c r="C72" t="s">
        <v>344</v>
      </c>
      <c r="D72" t="s">
        <v>347</v>
      </c>
    </row>
    <row r="73" spans="1:4" x14ac:dyDescent="0.2">
      <c r="A73">
        <v>72</v>
      </c>
      <c r="B73" t="s">
        <v>343</v>
      </c>
      <c r="C73" t="s">
        <v>344</v>
      </c>
      <c r="D73" t="s">
        <v>347</v>
      </c>
    </row>
    <row r="74" spans="1:4" x14ac:dyDescent="0.2">
      <c r="A74">
        <v>73</v>
      </c>
      <c r="B74" t="s">
        <v>343</v>
      </c>
      <c r="C74" t="s">
        <v>344</v>
      </c>
      <c r="D74" t="s">
        <v>347</v>
      </c>
    </row>
    <row r="75" spans="1:4" x14ac:dyDescent="0.2">
      <c r="A75">
        <v>74</v>
      </c>
      <c r="B75" t="s">
        <v>343</v>
      </c>
      <c r="C75" t="s">
        <v>344</v>
      </c>
      <c r="D75" t="s">
        <v>347</v>
      </c>
    </row>
    <row r="76" spans="1:4" x14ac:dyDescent="0.2">
      <c r="A76">
        <v>75</v>
      </c>
      <c r="B76" t="s">
        <v>343</v>
      </c>
      <c r="C76" t="s">
        <v>344</v>
      </c>
      <c r="D76" t="s">
        <v>347</v>
      </c>
    </row>
    <row r="77" spans="1:4" x14ac:dyDescent="0.2">
      <c r="A77">
        <v>76</v>
      </c>
      <c r="B77" t="s">
        <v>343</v>
      </c>
      <c r="C77" t="s">
        <v>344</v>
      </c>
      <c r="D77" t="s">
        <v>347</v>
      </c>
    </row>
    <row r="78" spans="1:4" x14ac:dyDescent="0.2">
      <c r="A78">
        <v>77</v>
      </c>
      <c r="B78" t="s">
        <v>343</v>
      </c>
      <c r="C78" t="s">
        <v>344</v>
      </c>
      <c r="D78" t="s">
        <v>347</v>
      </c>
    </row>
    <row r="79" spans="1:4" x14ac:dyDescent="0.2">
      <c r="A79">
        <v>78</v>
      </c>
      <c r="B79" t="s">
        <v>343</v>
      </c>
      <c r="C79" t="s">
        <v>344</v>
      </c>
      <c r="D79" t="s">
        <v>347</v>
      </c>
    </row>
    <row r="80" spans="1:4" x14ac:dyDescent="0.2">
      <c r="A80">
        <v>79</v>
      </c>
      <c r="B80" t="s">
        <v>343</v>
      </c>
      <c r="C80" t="s">
        <v>344</v>
      </c>
      <c r="D80" t="s">
        <v>347</v>
      </c>
    </row>
    <row r="81" spans="1:4" x14ac:dyDescent="0.2">
      <c r="A81">
        <v>80</v>
      </c>
      <c r="B81" t="s">
        <v>343</v>
      </c>
      <c r="C81" t="s">
        <v>344</v>
      </c>
      <c r="D81" t="s">
        <v>347</v>
      </c>
    </row>
    <row r="82" spans="1:4" x14ac:dyDescent="0.2">
      <c r="A82">
        <v>81</v>
      </c>
      <c r="B82" t="s">
        <v>343</v>
      </c>
      <c r="C82" t="s">
        <v>344</v>
      </c>
      <c r="D82" t="s">
        <v>347</v>
      </c>
    </row>
    <row r="83" spans="1:4" x14ac:dyDescent="0.2">
      <c r="A83">
        <v>82</v>
      </c>
      <c r="B83" t="s">
        <v>343</v>
      </c>
      <c r="C83" t="s">
        <v>344</v>
      </c>
      <c r="D83" t="s">
        <v>347</v>
      </c>
    </row>
    <row r="84" spans="1:4" x14ac:dyDescent="0.2">
      <c r="A84">
        <v>83</v>
      </c>
      <c r="B84" t="s">
        <v>343</v>
      </c>
      <c r="C84" t="s">
        <v>344</v>
      </c>
      <c r="D84" t="s">
        <v>347</v>
      </c>
    </row>
    <row r="85" spans="1:4" x14ac:dyDescent="0.2">
      <c r="A85">
        <v>84</v>
      </c>
      <c r="B85" t="s">
        <v>343</v>
      </c>
      <c r="C85" t="s">
        <v>344</v>
      </c>
      <c r="D85" t="s">
        <v>347</v>
      </c>
    </row>
    <row r="86" spans="1:4" x14ac:dyDescent="0.2">
      <c r="A86">
        <v>85</v>
      </c>
      <c r="B86" t="s">
        <v>343</v>
      </c>
      <c r="C86" t="s">
        <v>344</v>
      </c>
      <c r="D86" t="s">
        <v>347</v>
      </c>
    </row>
    <row r="87" spans="1:4" x14ac:dyDescent="0.2">
      <c r="A87">
        <v>86</v>
      </c>
      <c r="B87" t="s">
        <v>343</v>
      </c>
      <c r="C87" t="s">
        <v>344</v>
      </c>
      <c r="D87" t="s">
        <v>347</v>
      </c>
    </row>
    <row r="88" spans="1:4" x14ac:dyDescent="0.2">
      <c r="A88">
        <v>87</v>
      </c>
      <c r="B88" t="s">
        <v>343</v>
      </c>
      <c r="C88" t="s">
        <v>344</v>
      </c>
      <c r="D88" t="s">
        <v>347</v>
      </c>
    </row>
    <row r="89" spans="1:4" x14ac:dyDescent="0.2">
      <c r="A89">
        <v>88</v>
      </c>
      <c r="B89" t="s">
        <v>343</v>
      </c>
      <c r="C89" t="s">
        <v>344</v>
      </c>
      <c r="D89" t="s">
        <v>346</v>
      </c>
    </row>
    <row r="90" spans="1:4" x14ac:dyDescent="0.2">
      <c r="A90">
        <v>89</v>
      </c>
      <c r="B90" t="s">
        <v>343</v>
      </c>
      <c r="C90" t="s">
        <v>344</v>
      </c>
      <c r="D90" t="s">
        <v>346</v>
      </c>
    </row>
    <row r="91" spans="1:4" x14ac:dyDescent="0.2">
      <c r="A91">
        <v>90</v>
      </c>
      <c r="B91" t="s">
        <v>343</v>
      </c>
      <c r="C91" t="s">
        <v>344</v>
      </c>
      <c r="D91" t="s">
        <v>347</v>
      </c>
    </row>
    <row r="92" spans="1:4" x14ac:dyDescent="0.2">
      <c r="A92">
        <v>91</v>
      </c>
      <c r="B92" t="s">
        <v>343</v>
      </c>
      <c r="C92" t="s">
        <v>344</v>
      </c>
      <c r="D92" t="s">
        <v>347</v>
      </c>
    </row>
    <row r="93" spans="1:4" x14ac:dyDescent="0.2">
      <c r="A93">
        <v>92</v>
      </c>
      <c r="B93" t="s">
        <v>343</v>
      </c>
      <c r="C93" t="s">
        <v>344</v>
      </c>
      <c r="D93" t="s">
        <v>347</v>
      </c>
    </row>
    <row r="94" spans="1:4" x14ac:dyDescent="0.2">
      <c r="A94">
        <v>93</v>
      </c>
      <c r="B94" t="s">
        <v>343</v>
      </c>
      <c r="C94" t="s">
        <v>344</v>
      </c>
      <c r="D94" t="s">
        <v>347</v>
      </c>
    </row>
    <row r="95" spans="1:4" x14ac:dyDescent="0.2">
      <c r="A95">
        <v>94</v>
      </c>
      <c r="B95" t="s">
        <v>343</v>
      </c>
      <c r="C95" t="s">
        <v>344</v>
      </c>
      <c r="D95" t="s">
        <v>347</v>
      </c>
    </row>
    <row r="96" spans="1:4" x14ac:dyDescent="0.2">
      <c r="A96">
        <v>95</v>
      </c>
      <c r="B96" t="s">
        <v>343</v>
      </c>
      <c r="C96" t="s">
        <v>344</v>
      </c>
      <c r="D96" t="s">
        <v>347</v>
      </c>
    </row>
    <row r="97" spans="1:4" x14ac:dyDescent="0.2">
      <c r="A97">
        <v>96</v>
      </c>
      <c r="B97" t="s">
        <v>343</v>
      </c>
      <c r="C97" t="s">
        <v>344</v>
      </c>
      <c r="D97" t="s">
        <v>347</v>
      </c>
    </row>
    <row r="98" spans="1:4" x14ac:dyDescent="0.2">
      <c r="A98">
        <v>97</v>
      </c>
      <c r="B98" t="s">
        <v>343</v>
      </c>
      <c r="C98" t="s">
        <v>344</v>
      </c>
      <c r="D98" t="s">
        <v>347</v>
      </c>
    </row>
    <row r="99" spans="1:4" x14ac:dyDescent="0.2">
      <c r="A99">
        <v>98</v>
      </c>
      <c r="B99" t="s">
        <v>343</v>
      </c>
      <c r="C99" t="s">
        <v>344</v>
      </c>
      <c r="D99" t="s">
        <v>347</v>
      </c>
    </row>
    <row r="100" spans="1:4" x14ac:dyDescent="0.2">
      <c r="A100">
        <v>99</v>
      </c>
      <c r="B100" t="s">
        <v>343</v>
      </c>
      <c r="C100" t="s">
        <v>344</v>
      </c>
      <c r="D100" t="s">
        <v>347</v>
      </c>
    </row>
    <row r="101" spans="1:4" x14ac:dyDescent="0.2">
      <c r="A101">
        <v>100</v>
      </c>
      <c r="B101" t="s">
        <v>343</v>
      </c>
      <c r="C101" t="s">
        <v>344</v>
      </c>
      <c r="D101" t="s">
        <v>347</v>
      </c>
    </row>
    <row r="102" spans="1:4" x14ac:dyDescent="0.2">
      <c r="A102">
        <v>101</v>
      </c>
      <c r="B102" t="s">
        <v>343</v>
      </c>
      <c r="C102" t="s">
        <v>344</v>
      </c>
      <c r="D102" t="s">
        <v>347</v>
      </c>
    </row>
    <row r="103" spans="1:4" x14ac:dyDescent="0.2">
      <c r="A103">
        <v>102</v>
      </c>
      <c r="B103" t="s">
        <v>343</v>
      </c>
      <c r="C103" t="s">
        <v>344</v>
      </c>
      <c r="D103" t="s">
        <v>347</v>
      </c>
    </row>
    <row r="104" spans="1:4" x14ac:dyDescent="0.2">
      <c r="A104">
        <v>103</v>
      </c>
      <c r="B104" t="s">
        <v>343</v>
      </c>
      <c r="C104" t="s">
        <v>344</v>
      </c>
      <c r="D104" t="s">
        <v>347</v>
      </c>
    </row>
    <row r="105" spans="1:4" x14ac:dyDescent="0.2">
      <c r="A105">
        <v>104</v>
      </c>
      <c r="B105" t="s">
        <v>343</v>
      </c>
      <c r="C105" t="s">
        <v>344</v>
      </c>
      <c r="D105" t="s">
        <v>347</v>
      </c>
    </row>
    <row r="106" spans="1:4" x14ac:dyDescent="0.2">
      <c r="A106">
        <v>105</v>
      </c>
      <c r="B106" t="s">
        <v>343</v>
      </c>
      <c r="C106" t="s">
        <v>344</v>
      </c>
      <c r="D106" t="s">
        <v>347</v>
      </c>
    </row>
    <row r="107" spans="1:4" x14ac:dyDescent="0.2">
      <c r="A107">
        <v>106</v>
      </c>
      <c r="B107" t="s">
        <v>343</v>
      </c>
      <c r="C107" t="s">
        <v>344</v>
      </c>
      <c r="D107" t="s">
        <v>347</v>
      </c>
    </row>
    <row r="108" spans="1:4" x14ac:dyDescent="0.2">
      <c r="A108">
        <v>107</v>
      </c>
      <c r="B108" t="s">
        <v>343</v>
      </c>
      <c r="C108" t="s">
        <v>344</v>
      </c>
      <c r="D108" t="s">
        <v>347</v>
      </c>
    </row>
    <row r="109" spans="1:4" x14ac:dyDescent="0.2">
      <c r="A109">
        <v>108</v>
      </c>
      <c r="B109" t="s">
        <v>343</v>
      </c>
      <c r="C109" t="s">
        <v>344</v>
      </c>
      <c r="D109" t="s">
        <v>347</v>
      </c>
    </row>
    <row r="110" spans="1:4" x14ac:dyDescent="0.2">
      <c r="A110">
        <v>109</v>
      </c>
      <c r="B110" t="s">
        <v>343</v>
      </c>
      <c r="C110" t="s">
        <v>344</v>
      </c>
      <c r="D110" t="s">
        <v>347</v>
      </c>
    </row>
    <row r="111" spans="1:4" x14ac:dyDescent="0.2">
      <c r="A111">
        <v>110</v>
      </c>
      <c r="B111" t="s">
        <v>343</v>
      </c>
      <c r="C111" t="s">
        <v>344</v>
      </c>
      <c r="D111" t="s">
        <v>347</v>
      </c>
    </row>
    <row r="112" spans="1:4" x14ac:dyDescent="0.2">
      <c r="A112">
        <v>111</v>
      </c>
      <c r="B112" t="s">
        <v>343</v>
      </c>
      <c r="C112" t="s">
        <v>344</v>
      </c>
      <c r="D112" t="s">
        <v>347</v>
      </c>
    </row>
    <row r="113" spans="1:4" x14ac:dyDescent="0.2">
      <c r="A113">
        <v>112</v>
      </c>
      <c r="B113" t="s">
        <v>343</v>
      </c>
      <c r="C113" t="s">
        <v>344</v>
      </c>
      <c r="D113" t="s">
        <v>346</v>
      </c>
    </row>
    <row r="114" spans="1:4" x14ac:dyDescent="0.2">
      <c r="A114">
        <v>113</v>
      </c>
      <c r="B114" t="s">
        <v>343</v>
      </c>
      <c r="C114" t="s">
        <v>344</v>
      </c>
      <c r="D114" t="s">
        <v>346</v>
      </c>
    </row>
    <row r="115" spans="1:4" x14ac:dyDescent="0.2">
      <c r="A115">
        <v>114</v>
      </c>
      <c r="B115" t="s">
        <v>343</v>
      </c>
      <c r="C115" t="s">
        <v>344</v>
      </c>
      <c r="D115" t="s">
        <v>346</v>
      </c>
    </row>
    <row r="116" spans="1:4" x14ac:dyDescent="0.2">
      <c r="A116">
        <v>115</v>
      </c>
      <c r="B116" t="s">
        <v>343</v>
      </c>
      <c r="C116" t="s">
        <v>344</v>
      </c>
      <c r="D116" t="s">
        <v>346</v>
      </c>
    </row>
    <row r="117" spans="1:4" x14ac:dyDescent="0.2">
      <c r="A117">
        <v>116</v>
      </c>
      <c r="B117" t="s">
        <v>343</v>
      </c>
      <c r="C117" t="s">
        <v>344</v>
      </c>
      <c r="D117" t="s">
        <v>346</v>
      </c>
    </row>
    <row r="118" spans="1:4" x14ac:dyDescent="0.2">
      <c r="A118">
        <v>117</v>
      </c>
      <c r="B118" t="s">
        <v>343</v>
      </c>
      <c r="C118" t="s">
        <v>344</v>
      </c>
      <c r="D118" t="s">
        <v>346</v>
      </c>
    </row>
    <row r="119" spans="1:4" x14ac:dyDescent="0.2">
      <c r="A119">
        <v>118</v>
      </c>
      <c r="B119" t="s">
        <v>343</v>
      </c>
      <c r="C119" t="s">
        <v>344</v>
      </c>
      <c r="D119" t="s">
        <v>346</v>
      </c>
    </row>
    <row r="120" spans="1:4" x14ac:dyDescent="0.2">
      <c r="A120">
        <v>119</v>
      </c>
      <c r="B120" t="s">
        <v>343</v>
      </c>
      <c r="C120" t="s">
        <v>344</v>
      </c>
      <c r="D120" t="s">
        <v>346</v>
      </c>
    </row>
    <row r="121" spans="1:4" x14ac:dyDescent="0.2">
      <c r="A121">
        <v>120</v>
      </c>
      <c r="B121" t="s">
        <v>343</v>
      </c>
      <c r="C121" t="s">
        <v>344</v>
      </c>
      <c r="D121" t="s">
        <v>346</v>
      </c>
    </row>
    <row r="122" spans="1:4" x14ac:dyDescent="0.2">
      <c r="A122">
        <v>121</v>
      </c>
      <c r="B122" t="s">
        <v>343</v>
      </c>
      <c r="C122" t="s">
        <v>344</v>
      </c>
      <c r="D122" t="s">
        <v>346</v>
      </c>
    </row>
    <row r="123" spans="1:4" x14ac:dyDescent="0.2">
      <c r="A123">
        <v>122</v>
      </c>
      <c r="B123" t="s">
        <v>343</v>
      </c>
      <c r="C123" t="s">
        <v>349</v>
      </c>
      <c r="D123" t="s">
        <v>346</v>
      </c>
    </row>
    <row r="124" spans="1:4" x14ac:dyDescent="0.2">
      <c r="A124">
        <v>123</v>
      </c>
      <c r="B124" t="s">
        <v>343</v>
      </c>
      <c r="C124" t="s">
        <v>349</v>
      </c>
      <c r="D124" t="s">
        <v>346</v>
      </c>
    </row>
    <row r="125" spans="1:4" x14ac:dyDescent="0.2">
      <c r="A125">
        <v>124</v>
      </c>
      <c r="B125" t="s">
        <v>343</v>
      </c>
      <c r="C125" t="s">
        <v>349</v>
      </c>
      <c r="D125" t="s">
        <v>346</v>
      </c>
    </row>
    <row r="126" spans="1:4" x14ac:dyDescent="0.2">
      <c r="A126">
        <v>125</v>
      </c>
      <c r="B126" t="s">
        <v>343</v>
      </c>
      <c r="C126" t="s">
        <v>349</v>
      </c>
      <c r="D126" t="s">
        <v>346</v>
      </c>
    </row>
    <row r="127" spans="1:4" x14ac:dyDescent="0.2">
      <c r="A127">
        <v>126</v>
      </c>
      <c r="B127" t="s">
        <v>343</v>
      </c>
      <c r="C127" t="s">
        <v>349</v>
      </c>
      <c r="D127" t="s">
        <v>346</v>
      </c>
    </row>
    <row r="128" spans="1:4" x14ac:dyDescent="0.2">
      <c r="A128">
        <v>127</v>
      </c>
      <c r="B128" t="s">
        <v>343</v>
      </c>
      <c r="C128" t="s">
        <v>349</v>
      </c>
      <c r="D128" t="s">
        <v>346</v>
      </c>
    </row>
    <row r="129" spans="1:4" x14ac:dyDescent="0.2">
      <c r="A129">
        <v>128</v>
      </c>
      <c r="B129" t="s">
        <v>343</v>
      </c>
      <c r="C129" t="s">
        <v>349</v>
      </c>
      <c r="D129" t="s">
        <v>346</v>
      </c>
    </row>
    <row r="130" spans="1:4" x14ac:dyDescent="0.2">
      <c r="A130">
        <v>129</v>
      </c>
      <c r="B130" t="s">
        <v>343</v>
      </c>
      <c r="C130" t="s">
        <v>349</v>
      </c>
      <c r="D130" t="s">
        <v>346</v>
      </c>
    </row>
    <row r="131" spans="1:4" x14ac:dyDescent="0.2">
      <c r="A131">
        <v>130</v>
      </c>
      <c r="B131" t="s">
        <v>343</v>
      </c>
      <c r="C131" t="s">
        <v>349</v>
      </c>
      <c r="D131" t="s">
        <v>346</v>
      </c>
    </row>
    <row r="132" spans="1:4" x14ac:dyDescent="0.2">
      <c r="A132">
        <v>131</v>
      </c>
      <c r="B132" t="s">
        <v>343</v>
      </c>
      <c r="C132" t="s">
        <v>349</v>
      </c>
      <c r="D132" t="s">
        <v>346</v>
      </c>
    </row>
    <row r="133" spans="1:4" x14ac:dyDescent="0.2">
      <c r="A133">
        <v>132</v>
      </c>
      <c r="B133" t="s">
        <v>343</v>
      </c>
      <c r="C133" t="s">
        <v>349</v>
      </c>
      <c r="D133" t="s">
        <v>346</v>
      </c>
    </row>
    <row r="134" spans="1:4" x14ac:dyDescent="0.2">
      <c r="A134">
        <v>133</v>
      </c>
      <c r="B134" t="s">
        <v>343</v>
      </c>
      <c r="C134" t="s">
        <v>349</v>
      </c>
      <c r="D134" t="s">
        <v>346</v>
      </c>
    </row>
    <row r="135" spans="1:4" x14ac:dyDescent="0.2">
      <c r="A135">
        <v>134</v>
      </c>
      <c r="B135" t="s">
        <v>343</v>
      </c>
      <c r="C135" t="s">
        <v>349</v>
      </c>
      <c r="D135" t="s">
        <v>346</v>
      </c>
    </row>
    <row r="136" spans="1:4" x14ac:dyDescent="0.2">
      <c r="A136">
        <v>135</v>
      </c>
      <c r="B136" t="s">
        <v>343</v>
      </c>
      <c r="C136" t="s">
        <v>349</v>
      </c>
      <c r="D136" t="s">
        <v>346</v>
      </c>
    </row>
    <row r="137" spans="1:4" x14ac:dyDescent="0.2">
      <c r="A137">
        <v>136</v>
      </c>
      <c r="B137" t="s">
        <v>343</v>
      </c>
      <c r="C137" t="s">
        <v>349</v>
      </c>
      <c r="D137" t="s">
        <v>346</v>
      </c>
    </row>
    <row r="138" spans="1:4" x14ac:dyDescent="0.2">
      <c r="A138">
        <v>137</v>
      </c>
      <c r="B138" t="s">
        <v>343</v>
      </c>
      <c r="C138" t="s">
        <v>349</v>
      </c>
      <c r="D138" t="s">
        <v>346</v>
      </c>
    </row>
    <row r="139" spans="1:4" x14ac:dyDescent="0.2">
      <c r="A139">
        <v>138</v>
      </c>
      <c r="B139" t="s">
        <v>343</v>
      </c>
      <c r="C139" t="s">
        <v>349</v>
      </c>
      <c r="D139" t="s">
        <v>346</v>
      </c>
    </row>
    <row r="140" spans="1:4" x14ac:dyDescent="0.2">
      <c r="A140">
        <v>139</v>
      </c>
      <c r="B140" t="s">
        <v>343</v>
      </c>
      <c r="C140" t="s">
        <v>349</v>
      </c>
      <c r="D140" t="s">
        <v>346</v>
      </c>
    </row>
    <row r="141" spans="1:4" x14ac:dyDescent="0.2">
      <c r="A141">
        <v>140</v>
      </c>
      <c r="B141" t="s">
        <v>343</v>
      </c>
      <c r="C141" t="s">
        <v>349</v>
      </c>
      <c r="D141" t="s">
        <v>346</v>
      </c>
    </row>
    <row r="142" spans="1:4" x14ac:dyDescent="0.2">
      <c r="A142">
        <v>141</v>
      </c>
      <c r="B142" t="s">
        <v>343</v>
      </c>
      <c r="C142" t="s">
        <v>349</v>
      </c>
      <c r="D142" t="s">
        <v>346</v>
      </c>
    </row>
    <row r="143" spans="1:4" x14ac:dyDescent="0.2">
      <c r="A143">
        <v>142</v>
      </c>
      <c r="B143" t="s">
        <v>343</v>
      </c>
      <c r="C143" t="s">
        <v>349</v>
      </c>
      <c r="D143" t="s">
        <v>346</v>
      </c>
    </row>
    <row r="144" spans="1:4" x14ac:dyDescent="0.2">
      <c r="A144">
        <v>143</v>
      </c>
      <c r="B144" t="s">
        <v>343</v>
      </c>
      <c r="C144" t="s">
        <v>349</v>
      </c>
      <c r="D144" t="s">
        <v>346</v>
      </c>
    </row>
    <row r="145" spans="1:4" x14ac:dyDescent="0.2">
      <c r="A145">
        <v>144</v>
      </c>
      <c r="B145" t="s">
        <v>343</v>
      </c>
      <c r="C145" t="s">
        <v>349</v>
      </c>
      <c r="D145" t="s">
        <v>346</v>
      </c>
    </row>
    <row r="146" spans="1:4" x14ac:dyDescent="0.2">
      <c r="A146">
        <v>145</v>
      </c>
      <c r="B146" t="s">
        <v>343</v>
      </c>
      <c r="C146" t="s">
        <v>349</v>
      </c>
      <c r="D146" t="s">
        <v>346</v>
      </c>
    </row>
    <row r="147" spans="1:4" x14ac:dyDescent="0.2">
      <c r="A147">
        <v>146</v>
      </c>
      <c r="B147" t="s">
        <v>343</v>
      </c>
      <c r="C147" t="s">
        <v>349</v>
      </c>
      <c r="D147" t="s">
        <v>346</v>
      </c>
    </row>
    <row r="148" spans="1:4" x14ac:dyDescent="0.2">
      <c r="A148">
        <v>147</v>
      </c>
      <c r="B148" t="s">
        <v>343</v>
      </c>
      <c r="C148" t="s">
        <v>349</v>
      </c>
      <c r="D148" t="s">
        <v>346</v>
      </c>
    </row>
    <row r="149" spans="1:4" x14ac:dyDescent="0.2">
      <c r="A149">
        <v>148</v>
      </c>
      <c r="B149" t="s">
        <v>343</v>
      </c>
      <c r="C149" t="s">
        <v>349</v>
      </c>
      <c r="D149" t="s">
        <v>346</v>
      </c>
    </row>
    <row r="150" spans="1:4" x14ac:dyDescent="0.2">
      <c r="A150">
        <v>149</v>
      </c>
      <c r="B150" t="s">
        <v>343</v>
      </c>
      <c r="C150" t="s">
        <v>349</v>
      </c>
      <c r="D150" t="s">
        <v>346</v>
      </c>
    </row>
    <row r="151" spans="1:4" x14ac:dyDescent="0.2">
      <c r="A151">
        <v>150</v>
      </c>
      <c r="B151" t="s">
        <v>343</v>
      </c>
      <c r="C151" t="s">
        <v>349</v>
      </c>
      <c r="D151" t="s">
        <v>346</v>
      </c>
    </row>
    <row r="152" spans="1:4" x14ac:dyDescent="0.2">
      <c r="A152">
        <v>151</v>
      </c>
      <c r="B152" t="s">
        <v>343</v>
      </c>
      <c r="C152" t="s">
        <v>349</v>
      </c>
      <c r="D152" t="s">
        <v>346</v>
      </c>
    </row>
    <row r="153" spans="1:4" x14ac:dyDescent="0.2">
      <c r="A153">
        <v>152</v>
      </c>
      <c r="B153" t="s">
        <v>343</v>
      </c>
      <c r="C153" t="s">
        <v>349</v>
      </c>
      <c r="D153" t="s">
        <v>346</v>
      </c>
    </row>
    <row r="154" spans="1:4" x14ac:dyDescent="0.2">
      <c r="A154">
        <v>153</v>
      </c>
      <c r="B154" t="s">
        <v>343</v>
      </c>
      <c r="C154" t="s">
        <v>349</v>
      </c>
      <c r="D154" t="s">
        <v>346</v>
      </c>
    </row>
    <row r="155" spans="1:4" x14ac:dyDescent="0.2">
      <c r="A155">
        <v>154</v>
      </c>
      <c r="B155" t="s">
        <v>343</v>
      </c>
      <c r="C155" t="s">
        <v>349</v>
      </c>
      <c r="D155" t="s">
        <v>346</v>
      </c>
    </row>
    <row r="156" spans="1:4" x14ac:dyDescent="0.2">
      <c r="A156">
        <v>155</v>
      </c>
      <c r="B156" t="s">
        <v>343</v>
      </c>
      <c r="C156" t="s">
        <v>349</v>
      </c>
      <c r="D156" t="s">
        <v>346</v>
      </c>
    </row>
    <row r="157" spans="1:4" x14ac:dyDescent="0.2">
      <c r="A157">
        <v>156</v>
      </c>
      <c r="B157" t="s">
        <v>343</v>
      </c>
      <c r="C157" t="s">
        <v>349</v>
      </c>
      <c r="D157" t="s">
        <v>346</v>
      </c>
    </row>
    <row r="158" spans="1:4" x14ac:dyDescent="0.2">
      <c r="A158">
        <v>157</v>
      </c>
      <c r="B158" t="s">
        <v>343</v>
      </c>
      <c r="C158" t="s">
        <v>349</v>
      </c>
      <c r="D158" t="s">
        <v>346</v>
      </c>
    </row>
    <row r="159" spans="1:4" x14ac:dyDescent="0.2">
      <c r="A159">
        <v>158</v>
      </c>
      <c r="B159" t="s">
        <v>343</v>
      </c>
      <c r="C159" t="s">
        <v>349</v>
      </c>
      <c r="D159" t="s">
        <v>346</v>
      </c>
    </row>
    <row r="160" spans="1:4" x14ac:dyDescent="0.2">
      <c r="A160">
        <v>159</v>
      </c>
      <c r="B160" t="s">
        <v>343</v>
      </c>
      <c r="C160" t="s">
        <v>349</v>
      </c>
      <c r="D160" t="s">
        <v>346</v>
      </c>
    </row>
    <row r="161" spans="1:4" x14ac:dyDescent="0.2">
      <c r="A161">
        <v>160</v>
      </c>
      <c r="B161" t="s">
        <v>343</v>
      </c>
      <c r="C161" t="s">
        <v>349</v>
      </c>
      <c r="D161" t="s">
        <v>346</v>
      </c>
    </row>
    <row r="162" spans="1:4" x14ac:dyDescent="0.2">
      <c r="A162">
        <v>161</v>
      </c>
      <c r="B162" t="s">
        <v>343</v>
      </c>
      <c r="C162" t="s">
        <v>349</v>
      </c>
      <c r="D162" t="s">
        <v>346</v>
      </c>
    </row>
    <row r="163" spans="1:4" x14ac:dyDescent="0.2">
      <c r="A163">
        <v>162</v>
      </c>
      <c r="B163" t="s">
        <v>343</v>
      </c>
      <c r="C163" t="s">
        <v>349</v>
      </c>
      <c r="D163" t="s">
        <v>346</v>
      </c>
    </row>
    <row r="164" spans="1:4" x14ac:dyDescent="0.2">
      <c r="A164">
        <v>163</v>
      </c>
      <c r="B164" t="s">
        <v>343</v>
      </c>
      <c r="C164" t="s">
        <v>349</v>
      </c>
      <c r="D164" t="s">
        <v>346</v>
      </c>
    </row>
    <row r="165" spans="1:4" x14ac:dyDescent="0.2">
      <c r="A165">
        <v>164</v>
      </c>
      <c r="B165" t="s">
        <v>343</v>
      </c>
      <c r="C165" t="s">
        <v>349</v>
      </c>
      <c r="D165" t="s">
        <v>346</v>
      </c>
    </row>
    <row r="166" spans="1:4" x14ac:dyDescent="0.2">
      <c r="A166">
        <v>165</v>
      </c>
      <c r="B166" t="s">
        <v>343</v>
      </c>
      <c r="C166" t="s">
        <v>349</v>
      </c>
      <c r="D166" t="s">
        <v>346</v>
      </c>
    </row>
    <row r="167" spans="1:4" x14ac:dyDescent="0.2">
      <c r="A167">
        <v>166</v>
      </c>
      <c r="B167" t="s">
        <v>343</v>
      </c>
      <c r="C167" t="s">
        <v>349</v>
      </c>
      <c r="D167" t="s">
        <v>346</v>
      </c>
    </row>
    <row r="168" spans="1:4" x14ac:dyDescent="0.2">
      <c r="A168">
        <v>167</v>
      </c>
      <c r="B168" t="s">
        <v>343</v>
      </c>
      <c r="C168" t="s">
        <v>349</v>
      </c>
      <c r="D168" t="s">
        <v>345</v>
      </c>
    </row>
    <row r="169" spans="1:4" x14ac:dyDescent="0.2">
      <c r="A169">
        <v>168</v>
      </c>
      <c r="B169" t="s">
        <v>343</v>
      </c>
      <c r="C169" t="s">
        <v>349</v>
      </c>
      <c r="D169" t="s">
        <v>345</v>
      </c>
    </row>
    <row r="170" spans="1:4" x14ac:dyDescent="0.2">
      <c r="A170">
        <v>169</v>
      </c>
      <c r="B170" t="s">
        <v>343</v>
      </c>
      <c r="C170" t="s">
        <v>349</v>
      </c>
      <c r="D170" t="s">
        <v>345</v>
      </c>
    </row>
    <row r="171" spans="1:4" x14ac:dyDescent="0.2">
      <c r="A171">
        <v>170</v>
      </c>
      <c r="B171" t="s">
        <v>343</v>
      </c>
      <c r="C171" t="s">
        <v>349</v>
      </c>
      <c r="D171" t="s">
        <v>345</v>
      </c>
    </row>
    <row r="172" spans="1:4" x14ac:dyDescent="0.2">
      <c r="A172">
        <v>171</v>
      </c>
      <c r="B172" t="s">
        <v>343</v>
      </c>
      <c r="C172" t="s">
        <v>349</v>
      </c>
      <c r="D172" t="s">
        <v>345</v>
      </c>
    </row>
    <row r="173" spans="1:4" x14ac:dyDescent="0.2">
      <c r="A173">
        <v>172</v>
      </c>
      <c r="B173" t="s">
        <v>343</v>
      </c>
      <c r="C173" t="s">
        <v>349</v>
      </c>
      <c r="D173" t="s">
        <v>345</v>
      </c>
    </row>
    <row r="174" spans="1:4" x14ac:dyDescent="0.2">
      <c r="A174">
        <v>173</v>
      </c>
      <c r="B174" t="s">
        <v>343</v>
      </c>
      <c r="C174" t="s">
        <v>349</v>
      </c>
      <c r="D174" t="s">
        <v>345</v>
      </c>
    </row>
    <row r="175" spans="1:4" x14ac:dyDescent="0.2">
      <c r="A175">
        <v>174</v>
      </c>
      <c r="B175" t="s">
        <v>343</v>
      </c>
      <c r="C175" t="s">
        <v>349</v>
      </c>
      <c r="D175" t="s">
        <v>345</v>
      </c>
    </row>
    <row r="176" spans="1:4" x14ac:dyDescent="0.2">
      <c r="A176">
        <v>175</v>
      </c>
      <c r="B176" t="s">
        <v>343</v>
      </c>
      <c r="C176" t="s">
        <v>349</v>
      </c>
      <c r="D176" t="s">
        <v>345</v>
      </c>
    </row>
    <row r="177" spans="1:4" x14ac:dyDescent="0.2">
      <c r="A177">
        <v>176</v>
      </c>
      <c r="B177" t="s">
        <v>343</v>
      </c>
      <c r="C177" t="s">
        <v>349</v>
      </c>
      <c r="D177" t="s">
        <v>345</v>
      </c>
    </row>
    <row r="178" spans="1:4" x14ac:dyDescent="0.2">
      <c r="A178">
        <v>177</v>
      </c>
      <c r="B178" t="s">
        <v>343</v>
      </c>
      <c r="C178" t="s">
        <v>349</v>
      </c>
      <c r="D178" t="s">
        <v>345</v>
      </c>
    </row>
    <row r="179" spans="1:4" x14ac:dyDescent="0.2">
      <c r="A179">
        <v>178</v>
      </c>
      <c r="B179" t="s">
        <v>343</v>
      </c>
      <c r="C179" t="s">
        <v>349</v>
      </c>
      <c r="D179" t="s">
        <v>345</v>
      </c>
    </row>
    <row r="180" spans="1:4" x14ac:dyDescent="0.2">
      <c r="A180">
        <v>179</v>
      </c>
      <c r="B180" t="s">
        <v>343</v>
      </c>
      <c r="C180" t="s">
        <v>349</v>
      </c>
      <c r="D180" t="s">
        <v>345</v>
      </c>
    </row>
    <row r="181" spans="1:4" x14ac:dyDescent="0.2">
      <c r="A181">
        <v>180</v>
      </c>
      <c r="B181" t="s">
        <v>343</v>
      </c>
      <c r="C181" t="s">
        <v>349</v>
      </c>
      <c r="D181" t="s">
        <v>345</v>
      </c>
    </row>
    <row r="182" spans="1:4" x14ac:dyDescent="0.2">
      <c r="A182">
        <v>181</v>
      </c>
      <c r="B182" t="s">
        <v>343</v>
      </c>
      <c r="C182" t="s">
        <v>349</v>
      </c>
      <c r="D182" t="s">
        <v>345</v>
      </c>
    </row>
    <row r="183" spans="1:4" x14ac:dyDescent="0.2">
      <c r="A183">
        <v>182</v>
      </c>
      <c r="B183" t="s">
        <v>343</v>
      </c>
      <c r="C183" t="s">
        <v>349</v>
      </c>
      <c r="D183" t="s">
        <v>345</v>
      </c>
    </row>
    <row r="184" spans="1:4" x14ac:dyDescent="0.2">
      <c r="A184">
        <v>183</v>
      </c>
      <c r="B184" t="s">
        <v>343</v>
      </c>
      <c r="C184" t="s">
        <v>349</v>
      </c>
      <c r="D184" t="s">
        <v>345</v>
      </c>
    </row>
    <row r="185" spans="1:4" x14ac:dyDescent="0.2">
      <c r="A185">
        <v>184</v>
      </c>
      <c r="B185" t="s">
        <v>343</v>
      </c>
      <c r="C185" t="s">
        <v>349</v>
      </c>
      <c r="D185" t="s">
        <v>345</v>
      </c>
    </row>
    <row r="186" spans="1:4" x14ac:dyDescent="0.2">
      <c r="A186">
        <v>185</v>
      </c>
      <c r="B186" t="s">
        <v>343</v>
      </c>
      <c r="C186" t="s">
        <v>349</v>
      </c>
      <c r="D186" t="s">
        <v>345</v>
      </c>
    </row>
    <row r="187" spans="1:4" x14ac:dyDescent="0.2">
      <c r="A187">
        <v>186</v>
      </c>
      <c r="B187" t="s">
        <v>343</v>
      </c>
      <c r="C187" t="s">
        <v>349</v>
      </c>
      <c r="D187" t="s">
        <v>345</v>
      </c>
    </row>
    <row r="188" spans="1:4" x14ac:dyDescent="0.2">
      <c r="A188">
        <v>187</v>
      </c>
      <c r="B188" t="s">
        <v>343</v>
      </c>
      <c r="C188" t="s">
        <v>349</v>
      </c>
      <c r="D188" t="s">
        <v>345</v>
      </c>
    </row>
    <row r="189" spans="1:4" x14ac:dyDescent="0.2">
      <c r="A189">
        <v>188</v>
      </c>
      <c r="B189" t="s">
        <v>343</v>
      </c>
      <c r="C189" t="s">
        <v>349</v>
      </c>
      <c r="D189" t="s">
        <v>346</v>
      </c>
    </row>
    <row r="190" spans="1:4" x14ac:dyDescent="0.2">
      <c r="A190">
        <v>189</v>
      </c>
      <c r="B190" t="s">
        <v>343</v>
      </c>
      <c r="C190" t="s">
        <v>349</v>
      </c>
      <c r="D190" t="s">
        <v>346</v>
      </c>
    </row>
    <row r="191" spans="1:4" x14ac:dyDescent="0.2">
      <c r="A191">
        <v>190</v>
      </c>
      <c r="B191" t="s">
        <v>343</v>
      </c>
      <c r="C191" t="s">
        <v>349</v>
      </c>
      <c r="D191" t="s">
        <v>346</v>
      </c>
    </row>
    <row r="192" spans="1:4" x14ac:dyDescent="0.2">
      <c r="A192">
        <v>191</v>
      </c>
      <c r="B192" t="s">
        <v>343</v>
      </c>
      <c r="C192" t="s">
        <v>349</v>
      </c>
      <c r="D192" t="s">
        <v>346</v>
      </c>
    </row>
    <row r="193" spans="1:4" x14ac:dyDescent="0.2">
      <c r="A193">
        <v>192</v>
      </c>
      <c r="B193" t="s">
        <v>343</v>
      </c>
      <c r="C193" t="s">
        <v>349</v>
      </c>
      <c r="D193" t="s">
        <v>346</v>
      </c>
    </row>
    <row r="194" spans="1:4" x14ac:dyDescent="0.2">
      <c r="A194">
        <v>193</v>
      </c>
      <c r="B194" t="s">
        <v>343</v>
      </c>
      <c r="C194" t="s">
        <v>349</v>
      </c>
      <c r="D194" t="s">
        <v>346</v>
      </c>
    </row>
    <row r="195" spans="1:4" x14ac:dyDescent="0.2">
      <c r="A195">
        <v>194</v>
      </c>
      <c r="B195" t="s">
        <v>343</v>
      </c>
      <c r="C195" t="s">
        <v>349</v>
      </c>
      <c r="D195" t="s">
        <v>346</v>
      </c>
    </row>
    <row r="196" spans="1:4" x14ac:dyDescent="0.2">
      <c r="A196">
        <v>195</v>
      </c>
      <c r="B196" t="s">
        <v>343</v>
      </c>
      <c r="C196" t="s">
        <v>349</v>
      </c>
      <c r="D196" t="s">
        <v>346</v>
      </c>
    </row>
    <row r="197" spans="1:4" x14ac:dyDescent="0.2">
      <c r="A197">
        <v>196</v>
      </c>
      <c r="B197" t="s">
        <v>343</v>
      </c>
      <c r="C197" t="s">
        <v>349</v>
      </c>
      <c r="D197" t="s">
        <v>346</v>
      </c>
    </row>
    <row r="198" spans="1:4" x14ac:dyDescent="0.2">
      <c r="A198">
        <v>197</v>
      </c>
      <c r="B198" t="s">
        <v>343</v>
      </c>
      <c r="C198" t="s">
        <v>349</v>
      </c>
      <c r="D198" t="s">
        <v>346</v>
      </c>
    </row>
    <row r="199" spans="1:4" x14ac:dyDescent="0.2">
      <c r="A199">
        <v>198</v>
      </c>
      <c r="B199" t="s">
        <v>343</v>
      </c>
      <c r="C199" t="s">
        <v>349</v>
      </c>
      <c r="D199" t="s">
        <v>346</v>
      </c>
    </row>
    <row r="200" spans="1:4" x14ac:dyDescent="0.2">
      <c r="A200">
        <v>199</v>
      </c>
      <c r="B200" t="s">
        <v>343</v>
      </c>
      <c r="C200" t="s">
        <v>349</v>
      </c>
      <c r="D200" t="s">
        <v>346</v>
      </c>
    </row>
    <row r="201" spans="1:4" x14ac:dyDescent="0.2">
      <c r="A201">
        <v>200</v>
      </c>
      <c r="B201" t="s">
        <v>343</v>
      </c>
      <c r="C201" t="s">
        <v>349</v>
      </c>
      <c r="D201" t="s">
        <v>346</v>
      </c>
    </row>
    <row r="202" spans="1:4" x14ac:dyDescent="0.2">
      <c r="A202">
        <v>201</v>
      </c>
      <c r="B202" t="s">
        <v>343</v>
      </c>
      <c r="C202" t="s">
        <v>349</v>
      </c>
      <c r="D202" t="s">
        <v>346</v>
      </c>
    </row>
    <row r="203" spans="1:4" x14ac:dyDescent="0.2">
      <c r="A203">
        <v>202</v>
      </c>
      <c r="B203" t="s">
        <v>343</v>
      </c>
      <c r="C203" t="s">
        <v>349</v>
      </c>
      <c r="D203" t="s">
        <v>346</v>
      </c>
    </row>
    <row r="204" spans="1:4" x14ac:dyDescent="0.2">
      <c r="A204">
        <v>203</v>
      </c>
      <c r="B204" t="s">
        <v>343</v>
      </c>
      <c r="C204" t="s">
        <v>349</v>
      </c>
      <c r="D204" t="s">
        <v>346</v>
      </c>
    </row>
    <row r="205" spans="1:4" x14ac:dyDescent="0.2">
      <c r="A205">
        <v>204</v>
      </c>
      <c r="B205" t="s">
        <v>343</v>
      </c>
      <c r="C205" t="s">
        <v>349</v>
      </c>
      <c r="D205" t="s">
        <v>346</v>
      </c>
    </row>
    <row r="206" spans="1:4" x14ac:dyDescent="0.2">
      <c r="A206">
        <v>205</v>
      </c>
      <c r="B206" t="s">
        <v>343</v>
      </c>
      <c r="C206" t="s">
        <v>349</v>
      </c>
      <c r="D206" t="s">
        <v>346</v>
      </c>
    </row>
    <row r="207" spans="1:4" x14ac:dyDescent="0.2">
      <c r="A207">
        <v>206</v>
      </c>
      <c r="B207" t="s">
        <v>343</v>
      </c>
      <c r="C207" t="s">
        <v>349</v>
      </c>
      <c r="D207" t="s">
        <v>346</v>
      </c>
    </row>
    <row r="208" spans="1:4" x14ac:dyDescent="0.2">
      <c r="A208">
        <v>207</v>
      </c>
      <c r="B208" t="s">
        <v>343</v>
      </c>
      <c r="C208" t="s">
        <v>349</v>
      </c>
      <c r="D208" t="s">
        <v>346</v>
      </c>
    </row>
    <row r="209" spans="1:4" x14ac:dyDescent="0.2">
      <c r="A209">
        <v>208</v>
      </c>
      <c r="B209" t="s">
        <v>343</v>
      </c>
      <c r="C209" t="s">
        <v>349</v>
      </c>
      <c r="D209" t="s">
        <v>346</v>
      </c>
    </row>
    <row r="210" spans="1:4" x14ac:dyDescent="0.2">
      <c r="A210">
        <v>209</v>
      </c>
      <c r="B210" t="s">
        <v>343</v>
      </c>
      <c r="C210" t="s">
        <v>349</v>
      </c>
      <c r="D210" t="s">
        <v>346</v>
      </c>
    </row>
    <row r="211" spans="1:4" x14ac:dyDescent="0.2">
      <c r="A211">
        <v>210</v>
      </c>
      <c r="B211" t="s">
        <v>343</v>
      </c>
      <c r="C211" t="s">
        <v>349</v>
      </c>
      <c r="D211" t="s">
        <v>346</v>
      </c>
    </row>
    <row r="212" spans="1:4" x14ac:dyDescent="0.2">
      <c r="A212">
        <v>211</v>
      </c>
      <c r="B212" t="s">
        <v>343</v>
      </c>
      <c r="C212" t="s">
        <v>349</v>
      </c>
      <c r="D212" t="s">
        <v>346</v>
      </c>
    </row>
    <row r="213" spans="1:4" x14ac:dyDescent="0.2">
      <c r="A213">
        <v>212</v>
      </c>
      <c r="B213" t="s">
        <v>343</v>
      </c>
      <c r="C213" t="s">
        <v>349</v>
      </c>
      <c r="D213" t="s">
        <v>346</v>
      </c>
    </row>
    <row r="214" spans="1:4" x14ac:dyDescent="0.2">
      <c r="A214">
        <v>213</v>
      </c>
      <c r="B214" t="s">
        <v>343</v>
      </c>
      <c r="C214" t="s">
        <v>349</v>
      </c>
      <c r="D214" t="s">
        <v>346</v>
      </c>
    </row>
    <row r="215" spans="1:4" x14ac:dyDescent="0.2">
      <c r="A215">
        <v>214</v>
      </c>
      <c r="B215" t="s">
        <v>343</v>
      </c>
      <c r="C215" t="s">
        <v>349</v>
      </c>
      <c r="D215" t="s">
        <v>346</v>
      </c>
    </row>
    <row r="216" spans="1:4" x14ac:dyDescent="0.2">
      <c r="A216">
        <v>215</v>
      </c>
      <c r="B216" t="s">
        <v>343</v>
      </c>
      <c r="C216" t="s">
        <v>349</v>
      </c>
      <c r="D216" t="s">
        <v>346</v>
      </c>
    </row>
    <row r="217" spans="1:4" x14ac:dyDescent="0.2">
      <c r="A217">
        <v>216</v>
      </c>
      <c r="B217" t="s">
        <v>343</v>
      </c>
      <c r="C217" t="s">
        <v>349</v>
      </c>
      <c r="D217" t="s">
        <v>346</v>
      </c>
    </row>
    <row r="218" spans="1:4" x14ac:dyDescent="0.2">
      <c r="A218">
        <v>217</v>
      </c>
      <c r="B218" t="s">
        <v>343</v>
      </c>
      <c r="C218" t="s">
        <v>349</v>
      </c>
      <c r="D218" t="s">
        <v>346</v>
      </c>
    </row>
    <row r="219" spans="1:4" x14ac:dyDescent="0.2">
      <c r="A219">
        <v>218</v>
      </c>
      <c r="B219" t="s">
        <v>343</v>
      </c>
      <c r="C219" t="s">
        <v>349</v>
      </c>
      <c r="D219" t="s">
        <v>346</v>
      </c>
    </row>
    <row r="220" spans="1:4" x14ac:dyDescent="0.2">
      <c r="A220">
        <v>219</v>
      </c>
      <c r="B220" t="s">
        <v>343</v>
      </c>
      <c r="C220" t="s">
        <v>349</v>
      </c>
      <c r="D220" t="s">
        <v>346</v>
      </c>
    </row>
    <row r="221" spans="1:4" x14ac:dyDescent="0.2">
      <c r="A221">
        <v>220</v>
      </c>
      <c r="B221" t="s">
        <v>343</v>
      </c>
      <c r="C221" t="s">
        <v>349</v>
      </c>
      <c r="D221" t="s">
        <v>346</v>
      </c>
    </row>
    <row r="222" spans="1:4" x14ac:dyDescent="0.2">
      <c r="A222">
        <v>221</v>
      </c>
      <c r="B222" t="s">
        <v>343</v>
      </c>
      <c r="C222" t="s">
        <v>349</v>
      </c>
      <c r="D222" t="s">
        <v>346</v>
      </c>
    </row>
    <row r="223" spans="1:4" x14ac:dyDescent="0.2">
      <c r="A223">
        <v>222</v>
      </c>
      <c r="B223" t="s">
        <v>343</v>
      </c>
      <c r="C223" t="s">
        <v>349</v>
      </c>
      <c r="D223" t="s">
        <v>346</v>
      </c>
    </row>
    <row r="224" spans="1:4" x14ac:dyDescent="0.2">
      <c r="A224">
        <v>223</v>
      </c>
      <c r="B224" t="s">
        <v>343</v>
      </c>
      <c r="C224" t="s">
        <v>349</v>
      </c>
      <c r="D224" t="s">
        <v>346</v>
      </c>
    </row>
    <row r="225" spans="1:4" x14ac:dyDescent="0.2">
      <c r="A225">
        <v>224</v>
      </c>
      <c r="B225" t="s">
        <v>343</v>
      </c>
      <c r="C225" t="s">
        <v>349</v>
      </c>
      <c r="D225" t="s">
        <v>346</v>
      </c>
    </row>
    <row r="226" spans="1:4" x14ac:dyDescent="0.2">
      <c r="A226">
        <v>225</v>
      </c>
      <c r="B226" t="s">
        <v>343</v>
      </c>
      <c r="C226" t="s">
        <v>349</v>
      </c>
      <c r="D226" t="s">
        <v>346</v>
      </c>
    </row>
    <row r="227" spans="1:4" x14ac:dyDescent="0.2">
      <c r="A227">
        <v>226</v>
      </c>
      <c r="B227" t="s">
        <v>343</v>
      </c>
      <c r="C227" t="s">
        <v>349</v>
      </c>
      <c r="D227" t="s">
        <v>346</v>
      </c>
    </row>
    <row r="228" spans="1:4" x14ac:dyDescent="0.2">
      <c r="A228">
        <v>227</v>
      </c>
      <c r="B228" t="s">
        <v>343</v>
      </c>
      <c r="C228" t="s">
        <v>349</v>
      </c>
      <c r="D228" t="s">
        <v>346</v>
      </c>
    </row>
    <row r="229" spans="1:4" x14ac:dyDescent="0.2">
      <c r="A229">
        <v>228</v>
      </c>
      <c r="B229" t="s">
        <v>343</v>
      </c>
      <c r="C229" t="s">
        <v>349</v>
      </c>
      <c r="D229" t="s">
        <v>346</v>
      </c>
    </row>
    <row r="230" spans="1:4" x14ac:dyDescent="0.2">
      <c r="A230">
        <v>229</v>
      </c>
      <c r="B230" t="s">
        <v>343</v>
      </c>
      <c r="C230" t="s">
        <v>349</v>
      </c>
      <c r="D230" t="s">
        <v>346</v>
      </c>
    </row>
    <row r="231" spans="1:4" x14ac:dyDescent="0.2">
      <c r="A231">
        <v>230</v>
      </c>
      <c r="B231" t="s">
        <v>343</v>
      </c>
      <c r="C231" t="s">
        <v>349</v>
      </c>
      <c r="D231" t="s">
        <v>346</v>
      </c>
    </row>
    <row r="232" spans="1:4" x14ac:dyDescent="0.2">
      <c r="A232">
        <v>231</v>
      </c>
      <c r="B232" t="s">
        <v>343</v>
      </c>
      <c r="C232" t="s">
        <v>349</v>
      </c>
      <c r="D232" t="s">
        <v>346</v>
      </c>
    </row>
    <row r="233" spans="1:4" x14ac:dyDescent="0.2">
      <c r="A233">
        <v>232</v>
      </c>
      <c r="B233" t="s">
        <v>343</v>
      </c>
      <c r="C233" t="s">
        <v>349</v>
      </c>
      <c r="D233" t="s">
        <v>346</v>
      </c>
    </row>
    <row r="234" spans="1:4" x14ac:dyDescent="0.2">
      <c r="A234">
        <v>233</v>
      </c>
      <c r="B234" t="s">
        <v>343</v>
      </c>
      <c r="C234" t="s">
        <v>349</v>
      </c>
      <c r="D234" t="s">
        <v>346</v>
      </c>
    </row>
    <row r="235" spans="1:4" x14ac:dyDescent="0.2">
      <c r="A235">
        <v>234</v>
      </c>
      <c r="B235" t="s">
        <v>343</v>
      </c>
      <c r="C235" t="s">
        <v>349</v>
      </c>
      <c r="D235" t="s">
        <v>346</v>
      </c>
    </row>
    <row r="236" spans="1:4" x14ac:dyDescent="0.2">
      <c r="A236">
        <v>235</v>
      </c>
      <c r="B236" t="s">
        <v>343</v>
      </c>
      <c r="C236" t="s">
        <v>349</v>
      </c>
      <c r="D236" t="s">
        <v>346</v>
      </c>
    </row>
    <row r="237" spans="1:4" x14ac:dyDescent="0.2">
      <c r="A237">
        <v>236</v>
      </c>
      <c r="B237" t="s">
        <v>343</v>
      </c>
      <c r="C237" t="s">
        <v>349</v>
      </c>
      <c r="D237" t="s">
        <v>346</v>
      </c>
    </row>
    <row r="238" spans="1:4" x14ac:dyDescent="0.2">
      <c r="A238">
        <v>237</v>
      </c>
      <c r="B238" t="s">
        <v>343</v>
      </c>
      <c r="C238" t="s">
        <v>349</v>
      </c>
      <c r="D238" t="s">
        <v>346</v>
      </c>
    </row>
    <row r="239" spans="1:4" x14ac:dyDescent="0.2">
      <c r="A239">
        <v>238</v>
      </c>
      <c r="B239" t="s">
        <v>343</v>
      </c>
      <c r="C239" t="s">
        <v>349</v>
      </c>
      <c r="D239" t="s">
        <v>346</v>
      </c>
    </row>
    <row r="240" spans="1:4" x14ac:dyDescent="0.2">
      <c r="A240">
        <v>239</v>
      </c>
      <c r="B240" t="s">
        <v>343</v>
      </c>
      <c r="C240" t="s">
        <v>349</v>
      </c>
      <c r="D240" t="s">
        <v>346</v>
      </c>
    </row>
    <row r="241" spans="1:4" x14ac:dyDescent="0.2">
      <c r="A241">
        <v>240</v>
      </c>
      <c r="B241" t="s">
        <v>343</v>
      </c>
      <c r="C241" t="s">
        <v>349</v>
      </c>
      <c r="D241" t="s">
        <v>345</v>
      </c>
    </row>
    <row r="242" spans="1:4" x14ac:dyDescent="0.2">
      <c r="A242">
        <v>241</v>
      </c>
      <c r="B242" t="s">
        <v>343</v>
      </c>
      <c r="C242" t="s">
        <v>349</v>
      </c>
      <c r="D242" t="s">
        <v>345</v>
      </c>
    </row>
    <row r="243" spans="1:4" x14ac:dyDescent="0.2">
      <c r="A243">
        <v>242</v>
      </c>
      <c r="B243" t="s">
        <v>343</v>
      </c>
      <c r="C243" t="s">
        <v>349</v>
      </c>
      <c r="D243" t="s">
        <v>345</v>
      </c>
    </row>
    <row r="244" spans="1:4" x14ac:dyDescent="0.2">
      <c r="A244">
        <v>243</v>
      </c>
      <c r="B244" t="s">
        <v>343</v>
      </c>
      <c r="C244" t="s">
        <v>349</v>
      </c>
      <c r="D244" t="s">
        <v>345</v>
      </c>
    </row>
    <row r="245" spans="1:4" x14ac:dyDescent="0.2">
      <c r="A245">
        <v>244</v>
      </c>
      <c r="B245" t="s">
        <v>343</v>
      </c>
      <c r="C245" t="s">
        <v>349</v>
      </c>
      <c r="D245" t="s">
        <v>345</v>
      </c>
    </row>
    <row r="246" spans="1:4" x14ac:dyDescent="0.2">
      <c r="A246">
        <v>245</v>
      </c>
      <c r="B246" t="s">
        <v>343</v>
      </c>
      <c r="C246" t="s">
        <v>349</v>
      </c>
      <c r="D246" t="s">
        <v>345</v>
      </c>
    </row>
    <row r="247" spans="1:4" x14ac:dyDescent="0.2">
      <c r="A247">
        <v>246</v>
      </c>
      <c r="B247" t="s">
        <v>343</v>
      </c>
      <c r="C247" t="s">
        <v>349</v>
      </c>
      <c r="D247" t="s">
        <v>345</v>
      </c>
    </row>
    <row r="248" spans="1:4" x14ac:dyDescent="0.2">
      <c r="A248">
        <v>247</v>
      </c>
      <c r="B248" t="s">
        <v>343</v>
      </c>
      <c r="C248" t="s">
        <v>349</v>
      </c>
      <c r="D248" t="s">
        <v>345</v>
      </c>
    </row>
    <row r="249" spans="1:4" x14ac:dyDescent="0.2">
      <c r="A249">
        <v>248</v>
      </c>
      <c r="B249" t="s">
        <v>343</v>
      </c>
      <c r="C249" t="s">
        <v>349</v>
      </c>
      <c r="D249" t="s">
        <v>345</v>
      </c>
    </row>
    <row r="250" spans="1:4" x14ac:dyDescent="0.2">
      <c r="A250">
        <v>249</v>
      </c>
      <c r="B250" t="s">
        <v>343</v>
      </c>
      <c r="C250" t="s">
        <v>349</v>
      </c>
      <c r="D250" t="s">
        <v>345</v>
      </c>
    </row>
    <row r="251" spans="1:4" x14ac:dyDescent="0.2">
      <c r="A251">
        <v>250</v>
      </c>
      <c r="B251" t="s">
        <v>343</v>
      </c>
      <c r="C251" t="s">
        <v>349</v>
      </c>
      <c r="D251" t="s">
        <v>345</v>
      </c>
    </row>
    <row r="252" spans="1:4" x14ac:dyDescent="0.2">
      <c r="A252">
        <v>251</v>
      </c>
      <c r="B252" t="s">
        <v>343</v>
      </c>
      <c r="C252" t="s">
        <v>349</v>
      </c>
      <c r="D252" t="s">
        <v>345</v>
      </c>
    </row>
    <row r="253" spans="1:4" x14ac:dyDescent="0.2">
      <c r="A253">
        <v>252</v>
      </c>
      <c r="B253" t="s">
        <v>343</v>
      </c>
      <c r="C253" t="s">
        <v>349</v>
      </c>
      <c r="D253" t="s">
        <v>345</v>
      </c>
    </row>
    <row r="254" spans="1:4" x14ac:dyDescent="0.2">
      <c r="A254">
        <v>253</v>
      </c>
      <c r="B254" t="s">
        <v>343</v>
      </c>
      <c r="C254" t="s">
        <v>349</v>
      </c>
      <c r="D254" t="s">
        <v>345</v>
      </c>
    </row>
    <row r="255" spans="1:4" x14ac:dyDescent="0.2">
      <c r="A255">
        <v>254</v>
      </c>
      <c r="B255" t="s">
        <v>343</v>
      </c>
      <c r="C255" t="s">
        <v>349</v>
      </c>
      <c r="D255" t="s">
        <v>345</v>
      </c>
    </row>
    <row r="256" spans="1:4" x14ac:dyDescent="0.2">
      <c r="A256">
        <v>255</v>
      </c>
      <c r="B256" t="s">
        <v>343</v>
      </c>
      <c r="C256" t="s">
        <v>349</v>
      </c>
      <c r="D256" t="s">
        <v>345</v>
      </c>
    </row>
    <row r="257" spans="1:4" x14ac:dyDescent="0.2">
      <c r="A257">
        <v>256</v>
      </c>
      <c r="B257" t="s">
        <v>343</v>
      </c>
      <c r="C257" t="s">
        <v>349</v>
      </c>
      <c r="D257" t="s">
        <v>345</v>
      </c>
    </row>
    <row r="258" spans="1:4" x14ac:dyDescent="0.2">
      <c r="A258">
        <v>257</v>
      </c>
      <c r="B258" t="s">
        <v>343</v>
      </c>
      <c r="C258" t="s">
        <v>349</v>
      </c>
      <c r="D258" t="s">
        <v>345</v>
      </c>
    </row>
    <row r="259" spans="1:4" x14ac:dyDescent="0.2">
      <c r="A259">
        <v>258</v>
      </c>
      <c r="B259" t="s">
        <v>343</v>
      </c>
      <c r="C259" t="s">
        <v>349</v>
      </c>
      <c r="D259" t="s">
        <v>345</v>
      </c>
    </row>
    <row r="260" spans="1:4" x14ac:dyDescent="0.2">
      <c r="A260">
        <v>259</v>
      </c>
      <c r="B260" t="s">
        <v>343</v>
      </c>
      <c r="C260" t="s">
        <v>349</v>
      </c>
      <c r="D260" t="s">
        <v>345</v>
      </c>
    </row>
    <row r="261" spans="1:4" x14ac:dyDescent="0.2">
      <c r="A261">
        <v>260</v>
      </c>
      <c r="B261" t="s">
        <v>343</v>
      </c>
      <c r="C261" t="s">
        <v>349</v>
      </c>
      <c r="D261" t="s">
        <v>345</v>
      </c>
    </row>
    <row r="262" spans="1:4" x14ac:dyDescent="0.2">
      <c r="A262">
        <v>261</v>
      </c>
      <c r="B262" t="s">
        <v>343</v>
      </c>
      <c r="C262" t="s">
        <v>349</v>
      </c>
      <c r="D262" t="s">
        <v>345</v>
      </c>
    </row>
    <row r="263" spans="1:4" x14ac:dyDescent="0.2">
      <c r="A263">
        <v>262</v>
      </c>
      <c r="B263" t="s">
        <v>343</v>
      </c>
      <c r="C263" t="s">
        <v>349</v>
      </c>
      <c r="D263" t="s">
        <v>345</v>
      </c>
    </row>
    <row r="264" spans="1:4" x14ac:dyDescent="0.2">
      <c r="A264">
        <v>263</v>
      </c>
      <c r="B264" t="s">
        <v>343</v>
      </c>
      <c r="C264" t="s">
        <v>349</v>
      </c>
      <c r="D264" t="s">
        <v>345</v>
      </c>
    </row>
    <row r="265" spans="1:4" x14ac:dyDescent="0.2">
      <c r="A265">
        <v>264</v>
      </c>
      <c r="B265" t="s">
        <v>343</v>
      </c>
      <c r="C265" t="s">
        <v>349</v>
      </c>
      <c r="D265" t="s">
        <v>345</v>
      </c>
    </row>
    <row r="266" spans="1:4" x14ac:dyDescent="0.2">
      <c r="A266">
        <v>265</v>
      </c>
      <c r="B266" t="s">
        <v>343</v>
      </c>
      <c r="C266" t="s">
        <v>349</v>
      </c>
      <c r="D266" t="s">
        <v>345</v>
      </c>
    </row>
    <row r="267" spans="1:4" x14ac:dyDescent="0.2">
      <c r="A267">
        <v>266</v>
      </c>
      <c r="B267" t="s">
        <v>343</v>
      </c>
      <c r="C267" t="s">
        <v>349</v>
      </c>
      <c r="D267" t="s">
        <v>345</v>
      </c>
    </row>
    <row r="268" spans="1:4" x14ac:dyDescent="0.2">
      <c r="A268">
        <v>267</v>
      </c>
      <c r="B268" t="s">
        <v>343</v>
      </c>
      <c r="C268" t="s">
        <v>349</v>
      </c>
      <c r="D268" t="s">
        <v>345</v>
      </c>
    </row>
    <row r="269" spans="1:4" x14ac:dyDescent="0.2">
      <c r="A269">
        <v>268</v>
      </c>
      <c r="B269" t="s">
        <v>343</v>
      </c>
      <c r="C269" t="s">
        <v>349</v>
      </c>
      <c r="D269" t="s">
        <v>345</v>
      </c>
    </row>
    <row r="270" spans="1:4" x14ac:dyDescent="0.2">
      <c r="A270">
        <v>269</v>
      </c>
      <c r="B270" t="s">
        <v>343</v>
      </c>
      <c r="C270" t="s">
        <v>349</v>
      </c>
      <c r="D270" t="s">
        <v>345</v>
      </c>
    </row>
    <row r="271" spans="1:4" x14ac:dyDescent="0.2">
      <c r="A271">
        <v>270</v>
      </c>
      <c r="B271" t="s">
        <v>343</v>
      </c>
      <c r="C271" t="s">
        <v>349</v>
      </c>
      <c r="D271" t="s">
        <v>345</v>
      </c>
    </row>
    <row r="272" spans="1:4" x14ac:dyDescent="0.2">
      <c r="A272">
        <v>271</v>
      </c>
      <c r="B272" t="s">
        <v>343</v>
      </c>
      <c r="C272" t="s">
        <v>349</v>
      </c>
      <c r="D272" t="s">
        <v>345</v>
      </c>
    </row>
    <row r="273" spans="1:4" x14ac:dyDescent="0.2">
      <c r="A273">
        <v>272</v>
      </c>
      <c r="B273" t="s">
        <v>343</v>
      </c>
      <c r="C273" t="s">
        <v>349</v>
      </c>
      <c r="D273" t="s">
        <v>345</v>
      </c>
    </row>
    <row r="274" spans="1:4" x14ac:dyDescent="0.2">
      <c r="A274">
        <v>273</v>
      </c>
      <c r="B274" t="s">
        <v>343</v>
      </c>
      <c r="C274" t="s">
        <v>349</v>
      </c>
      <c r="D274" t="s">
        <v>345</v>
      </c>
    </row>
    <row r="275" spans="1:4" x14ac:dyDescent="0.2">
      <c r="A275">
        <v>274</v>
      </c>
      <c r="B275" t="s">
        <v>343</v>
      </c>
      <c r="C275" t="s">
        <v>349</v>
      </c>
      <c r="D275" t="s">
        <v>345</v>
      </c>
    </row>
    <row r="276" spans="1:4" x14ac:dyDescent="0.2">
      <c r="A276">
        <v>275</v>
      </c>
      <c r="B276" t="s">
        <v>343</v>
      </c>
      <c r="C276" t="s">
        <v>349</v>
      </c>
      <c r="D276" t="s">
        <v>345</v>
      </c>
    </row>
    <row r="277" spans="1:4" x14ac:dyDescent="0.2">
      <c r="A277">
        <v>276</v>
      </c>
      <c r="B277" t="s">
        <v>343</v>
      </c>
      <c r="C277" t="s">
        <v>349</v>
      </c>
      <c r="D277" t="s">
        <v>345</v>
      </c>
    </row>
    <row r="278" spans="1:4" x14ac:dyDescent="0.2">
      <c r="A278">
        <v>277</v>
      </c>
      <c r="B278" t="s">
        <v>343</v>
      </c>
      <c r="C278" t="s">
        <v>349</v>
      </c>
      <c r="D278" t="s">
        <v>345</v>
      </c>
    </row>
    <row r="279" spans="1:4" x14ac:dyDescent="0.2">
      <c r="A279">
        <v>278</v>
      </c>
      <c r="B279" t="s">
        <v>343</v>
      </c>
      <c r="C279" t="s">
        <v>349</v>
      </c>
      <c r="D279" t="s">
        <v>345</v>
      </c>
    </row>
    <row r="280" spans="1:4" x14ac:dyDescent="0.2">
      <c r="A280">
        <v>279</v>
      </c>
      <c r="B280" t="s">
        <v>343</v>
      </c>
      <c r="C280" t="s">
        <v>349</v>
      </c>
      <c r="D280" t="s">
        <v>345</v>
      </c>
    </row>
    <row r="281" spans="1:4" x14ac:dyDescent="0.2">
      <c r="A281">
        <v>280</v>
      </c>
      <c r="B281" t="s">
        <v>343</v>
      </c>
      <c r="C281" t="s">
        <v>349</v>
      </c>
      <c r="D281" t="s">
        <v>345</v>
      </c>
    </row>
    <row r="282" spans="1:4" x14ac:dyDescent="0.2">
      <c r="A282">
        <v>281</v>
      </c>
      <c r="B282" t="s">
        <v>343</v>
      </c>
      <c r="C282" t="s">
        <v>349</v>
      </c>
      <c r="D282" t="s">
        <v>345</v>
      </c>
    </row>
    <row r="283" spans="1:4" x14ac:dyDescent="0.2">
      <c r="A283">
        <v>282</v>
      </c>
      <c r="B283" t="s">
        <v>343</v>
      </c>
      <c r="C283" t="s">
        <v>349</v>
      </c>
      <c r="D283" t="s">
        <v>345</v>
      </c>
    </row>
    <row r="284" spans="1:4" x14ac:dyDescent="0.2">
      <c r="A284">
        <v>283</v>
      </c>
      <c r="B284" t="s">
        <v>343</v>
      </c>
      <c r="C284" t="s">
        <v>349</v>
      </c>
      <c r="D284" t="s">
        <v>345</v>
      </c>
    </row>
    <row r="285" spans="1:4" x14ac:dyDescent="0.2">
      <c r="A285">
        <v>284</v>
      </c>
      <c r="B285" t="s">
        <v>343</v>
      </c>
      <c r="C285" t="s">
        <v>349</v>
      </c>
      <c r="D285" t="s">
        <v>345</v>
      </c>
    </row>
    <row r="286" spans="1:4" x14ac:dyDescent="0.2">
      <c r="A286">
        <v>285</v>
      </c>
      <c r="B286" t="s">
        <v>343</v>
      </c>
      <c r="C286" t="s">
        <v>349</v>
      </c>
      <c r="D286" t="s">
        <v>345</v>
      </c>
    </row>
    <row r="287" spans="1:4" x14ac:dyDescent="0.2">
      <c r="A287">
        <v>286</v>
      </c>
      <c r="B287" t="s">
        <v>343</v>
      </c>
      <c r="C287" t="s">
        <v>349</v>
      </c>
      <c r="D287" t="s">
        <v>345</v>
      </c>
    </row>
    <row r="288" spans="1:4" x14ac:dyDescent="0.2">
      <c r="A288">
        <v>287</v>
      </c>
      <c r="B288" t="s">
        <v>343</v>
      </c>
      <c r="C288" t="s">
        <v>349</v>
      </c>
      <c r="D288" t="s">
        <v>345</v>
      </c>
    </row>
    <row r="289" spans="1:4" x14ac:dyDescent="0.2">
      <c r="A289">
        <v>288</v>
      </c>
      <c r="B289" t="s">
        <v>343</v>
      </c>
      <c r="C289" t="s">
        <v>349</v>
      </c>
      <c r="D289" t="s">
        <v>345</v>
      </c>
    </row>
    <row r="290" spans="1:4" x14ac:dyDescent="0.2">
      <c r="A290">
        <v>289</v>
      </c>
      <c r="B290" t="s">
        <v>343</v>
      </c>
      <c r="C290" t="s">
        <v>349</v>
      </c>
      <c r="D290" t="s">
        <v>345</v>
      </c>
    </row>
    <row r="291" spans="1:4" x14ac:dyDescent="0.2">
      <c r="A291">
        <v>290</v>
      </c>
      <c r="B291" t="s">
        <v>343</v>
      </c>
      <c r="C291" t="s">
        <v>349</v>
      </c>
      <c r="D291" t="s">
        <v>345</v>
      </c>
    </row>
    <row r="292" spans="1:4" x14ac:dyDescent="0.2">
      <c r="A292">
        <v>291</v>
      </c>
      <c r="B292" t="s">
        <v>343</v>
      </c>
      <c r="C292" t="s">
        <v>349</v>
      </c>
      <c r="D292" t="s">
        <v>345</v>
      </c>
    </row>
    <row r="293" spans="1:4" x14ac:dyDescent="0.2">
      <c r="A293">
        <v>292</v>
      </c>
      <c r="B293" t="s">
        <v>343</v>
      </c>
      <c r="C293" t="s">
        <v>349</v>
      </c>
      <c r="D293" t="s">
        <v>345</v>
      </c>
    </row>
    <row r="294" spans="1:4" x14ac:dyDescent="0.2">
      <c r="A294">
        <v>293</v>
      </c>
      <c r="B294" t="s">
        <v>343</v>
      </c>
      <c r="C294" t="s">
        <v>349</v>
      </c>
      <c r="D294" t="s">
        <v>345</v>
      </c>
    </row>
    <row r="295" spans="1:4" x14ac:dyDescent="0.2">
      <c r="A295">
        <v>294</v>
      </c>
      <c r="B295" t="s">
        <v>343</v>
      </c>
      <c r="C295" t="s">
        <v>349</v>
      </c>
      <c r="D295" t="s">
        <v>345</v>
      </c>
    </row>
    <row r="296" spans="1:4" x14ac:dyDescent="0.2">
      <c r="A296">
        <v>295</v>
      </c>
      <c r="B296" t="s">
        <v>343</v>
      </c>
      <c r="C296" t="s">
        <v>349</v>
      </c>
      <c r="D296" t="s">
        <v>345</v>
      </c>
    </row>
    <row r="297" spans="1:4" x14ac:dyDescent="0.2">
      <c r="A297">
        <v>296</v>
      </c>
      <c r="B297" t="s">
        <v>343</v>
      </c>
      <c r="C297" t="s">
        <v>349</v>
      </c>
      <c r="D297" t="s">
        <v>345</v>
      </c>
    </row>
    <row r="298" spans="1:4" x14ac:dyDescent="0.2">
      <c r="A298">
        <v>297</v>
      </c>
      <c r="B298" t="s">
        <v>343</v>
      </c>
      <c r="C298" t="s">
        <v>349</v>
      </c>
      <c r="D298" t="s">
        <v>345</v>
      </c>
    </row>
    <row r="299" spans="1:4" x14ac:dyDescent="0.2">
      <c r="A299">
        <v>298</v>
      </c>
      <c r="B299" t="s">
        <v>343</v>
      </c>
      <c r="C299" t="s">
        <v>349</v>
      </c>
      <c r="D299" t="s">
        <v>345</v>
      </c>
    </row>
    <row r="300" spans="1:4" x14ac:dyDescent="0.2">
      <c r="A300">
        <v>299</v>
      </c>
      <c r="B300" t="s">
        <v>343</v>
      </c>
      <c r="C300" t="s">
        <v>349</v>
      </c>
      <c r="D300" t="s">
        <v>345</v>
      </c>
    </row>
    <row r="301" spans="1:4" x14ac:dyDescent="0.2">
      <c r="A301">
        <v>300</v>
      </c>
      <c r="B301" t="s">
        <v>343</v>
      </c>
      <c r="C301" t="s">
        <v>349</v>
      </c>
      <c r="D301" t="s">
        <v>345</v>
      </c>
    </row>
    <row r="302" spans="1:4" x14ac:dyDescent="0.2">
      <c r="A302">
        <v>301</v>
      </c>
      <c r="B302" t="s">
        <v>343</v>
      </c>
      <c r="C302" t="s">
        <v>349</v>
      </c>
      <c r="D302" t="s">
        <v>345</v>
      </c>
    </row>
    <row r="303" spans="1:4" x14ac:dyDescent="0.2">
      <c r="A303">
        <v>302</v>
      </c>
      <c r="B303" t="s">
        <v>343</v>
      </c>
      <c r="C303" t="s">
        <v>349</v>
      </c>
      <c r="D303" t="s">
        <v>345</v>
      </c>
    </row>
    <row r="304" spans="1:4" x14ac:dyDescent="0.2">
      <c r="A304">
        <v>303</v>
      </c>
      <c r="B304" t="s">
        <v>343</v>
      </c>
      <c r="C304" t="s">
        <v>349</v>
      </c>
      <c r="D304" t="s">
        <v>345</v>
      </c>
    </row>
    <row r="305" spans="1:4" x14ac:dyDescent="0.2">
      <c r="A305">
        <v>304</v>
      </c>
      <c r="B305" t="s">
        <v>343</v>
      </c>
      <c r="C305" t="s">
        <v>349</v>
      </c>
      <c r="D305" t="s">
        <v>345</v>
      </c>
    </row>
    <row r="306" spans="1:4" x14ac:dyDescent="0.2">
      <c r="A306">
        <v>305</v>
      </c>
      <c r="B306" t="s">
        <v>343</v>
      </c>
      <c r="C306" t="s">
        <v>349</v>
      </c>
      <c r="D306" t="s">
        <v>345</v>
      </c>
    </row>
    <row r="307" spans="1:4" x14ac:dyDescent="0.2">
      <c r="A307">
        <v>306</v>
      </c>
      <c r="B307" t="s">
        <v>343</v>
      </c>
      <c r="C307" t="s">
        <v>349</v>
      </c>
      <c r="D307" t="s">
        <v>345</v>
      </c>
    </row>
    <row r="308" spans="1:4" x14ac:dyDescent="0.2">
      <c r="A308">
        <v>307</v>
      </c>
      <c r="B308" t="s">
        <v>343</v>
      </c>
      <c r="C308" t="s">
        <v>349</v>
      </c>
      <c r="D308" t="s">
        <v>345</v>
      </c>
    </row>
    <row r="309" spans="1:4" x14ac:dyDescent="0.2">
      <c r="A309">
        <v>308</v>
      </c>
      <c r="B309" t="s">
        <v>343</v>
      </c>
      <c r="C309" t="s">
        <v>349</v>
      </c>
      <c r="D309" t="s">
        <v>345</v>
      </c>
    </row>
    <row r="310" spans="1:4" x14ac:dyDescent="0.2">
      <c r="A310">
        <v>309</v>
      </c>
      <c r="B310" t="s">
        <v>343</v>
      </c>
      <c r="C310" t="s">
        <v>349</v>
      </c>
      <c r="D310" t="s">
        <v>345</v>
      </c>
    </row>
    <row r="311" spans="1:4" x14ac:dyDescent="0.2">
      <c r="A311">
        <v>310</v>
      </c>
      <c r="B311" t="s">
        <v>343</v>
      </c>
      <c r="C311" t="s">
        <v>349</v>
      </c>
      <c r="D311" t="s">
        <v>345</v>
      </c>
    </row>
    <row r="312" spans="1:4" x14ac:dyDescent="0.2">
      <c r="A312">
        <v>311</v>
      </c>
      <c r="B312" t="s">
        <v>343</v>
      </c>
      <c r="C312" t="s">
        <v>349</v>
      </c>
      <c r="D312" t="s">
        <v>345</v>
      </c>
    </row>
    <row r="313" spans="1:4" x14ac:dyDescent="0.2">
      <c r="A313">
        <v>312</v>
      </c>
      <c r="B313" t="s">
        <v>343</v>
      </c>
      <c r="C313" t="s">
        <v>349</v>
      </c>
      <c r="D313" t="s">
        <v>345</v>
      </c>
    </row>
    <row r="314" spans="1:4" x14ac:dyDescent="0.2">
      <c r="A314">
        <v>313</v>
      </c>
      <c r="B314" t="s">
        <v>343</v>
      </c>
      <c r="C314" t="s">
        <v>349</v>
      </c>
      <c r="D314" t="s">
        <v>345</v>
      </c>
    </row>
    <row r="315" spans="1:4" x14ac:dyDescent="0.2">
      <c r="A315">
        <v>314</v>
      </c>
      <c r="B315" t="s">
        <v>343</v>
      </c>
      <c r="C315" t="s">
        <v>349</v>
      </c>
      <c r="D315" t="s">
        <v>345</v>
      </c>
    </row>
    <row r="316" spans="1:4" x14ac:dyDescent="0.2">
      <c r="A316">
        <v>315</v>
      </c>
      <c r="B316" t="s">
        <v>343</v>
      </c>
      <c r="C316" t="s">
        <v>349</v>
      </c>
      <c r="D316" t="s">
        <v>345</v>
      </c>
    </row>
    <row r="317" spans="1:4" x14ac:dyDescent="0.2">
      <c r="A317">
        <v>316</v>
      </c>
      <c r="B317" t="s">
        <v>343</v>
      </c>
      <c r="C317" t="s">
        <v>349</v>
      </c>
      <c r="D317" t="s">
        <v>345</v>
      </c>
    </row>
    <row r="318" spans="1:4" x14ac:dyDescent="0.2">
      <c r="A318">
        <v>317</v>
      </c>
      <c r="B318" t="s">
        <v>343</v>
      </c>
      <c r="C318" t="s">
        <v>349</v>
      </c>
      <c r="D318" t="s">
        <v>345</v>
      </c>
    </row>
    <row r="319" spans="1:4" x14ac:dyDescent="0.2">
      <c r="A319">
        <v>318</v>
      </c>
      <c r="B319" t="s">
        <v>343</v>
      </c>
      <c r="C319" t="s">
        <v>349</v>
      </c>
      <c r="D319" t="s">
        <v>345</v>
      </c>
    </row>
    <row r="320" spans="1:4" x14ac:dyDescent="0.2">
      <c r="A320">
        <v>319</v>
      </c>
      <c r="B320" t="s">
        <v>343</v>
      </c>
      <c r="C320" t="s">
        <v>349</v>
      </c>
      <c r="D320" t="s">
        <v>345</v>
      </c>
    </row>
    <row r="321" spans="1:4" x14ac:dyDescent="0.2">
      <c r="A321">
        <v>320</v>
      </c>
      <c r="B321" t="s">
        <v>343</v>
      </c>
      <c r="C321" t="s">
        <v>349</v>
      </c>
      <c r="D321" t="s">
        <v>345</v>
      </c>
    </row>
    <row r="322" spans="1:4" x14ac:dyDescent="0.2">
      <c r="A322">
        <v>321</v>
      </c>
      <c r="B322" t="s">
        <v>343</v>
      </c>
      <c r="C322" t="s">
        <v>349</v>
      </c>
      <c r="D322" t="s">
        <v>345</v>
      </c>
    </row>
    <row r="323" spans="1:4" x14ac:dyDescent="0.2">
      <c r="A323">
        <v>322</v>
      </c>
      <c r="B323" t="s">
        <v>343</v>
      </c>
      <c r="C323" t="s">
        <v>349</v>
      </c>
      <c r="D323" t="s">
        <v>345</v>
      </c>
    </row>
    <row r="324" spans="1:4" x14ac:dyDescent="0.2">
      <c r="A324">
        <v>323</v>
      </c>
      <c r="B324" t="s">
        <v>343</v>
      </c>
      <c r="C324" t="s">
        <v>349</v>
      </c>
      <c r="D324" t="s">
        <v>345</v>
      </c>
    </row>
    <row r="325" spans="1:4" x14ac:dyDescent="0.2">
      <c r="A325">
        <v>324</v>
      </c>
      <c r="B325" t="s">
        <v>343</v>
      </c>
      <c r="C325" t="s">
        <v>349</v>
      </c>
      <c r="D325" t="s">
        <v>345</v>
      </c>
    </row>
    <row r="326" spans="1:4" x14ac:dyDescent="0.2">
      <c r="A326">
        <v>325</v>
      </c>
      <c r="B326" t="s">
        <v>343</v>
      </c>
      <c r="C326" t="s">
        <v>349</v>
      </c>
      <c r="D326" t="s">
        <v>345</v>
      </c>
    </row>
    <row r="327" spans="1:4" x14ac:dyDescent="0.2">
      <c r="A327">
        <v>326</v>
      </c>
      <c r="B327" t="s">
        <v>343</v>
      </c>
      <c r="C327" t="s">
        <v>349</v>
      </c>
      <c r="D327" t="s">
        <v>345</v>
      </c>
    </row>
    <row r="328" spans="1:4" x14ac:dyDescent="0.2">
      <c r="A328">
        <v>327</v>
      </c>
      <c r="B328" t="s">
        <v>343</v>
      </c>
      <c r="C328" t="s">
        <v>349</v>
      </c>
      <c r="D328" t="s">
        <v>345</v>
      </c>
    </row>
    <row r="329" spans="1:4" x14ac:dyDescent="0.2">
      <c r="A329">
        <v>328</v>
      </c>
      <c r="B329" t="s">
        <v>343</v>
      </c>
      <c r="C329" t="s">
        <v>349</v>
      </c>
      <c r="D329" t="s">
        <v>345</v>
      </c>
    </row>
    <row r="330" spans="1:4" x14ac:dyDescent="0.2">
      <c r="A330">
        <v>329</v>
      </c>
      <c r="B330" t="s">
        <v>343</v>
      </c>
      <c r="C330" t="s">
        <v>349</v>
      </c>
      <c r="D330" t="s">
        <v>345</v>
      </c>
    </row>
    <row r="331" spans="1:4" x14ac:dyDescent="0.2">
      <c r="A331">
        <v>330</v>
      </c>
      <c r="B331" t="s">
        <v>343</v>
      </c>
      <c r="C331" t="s">
        <v>349</v>
      </c>
      <c r="D331" t="s">
        <v>345</v>
      </c>
    </row>
    <row r="332" spans="1:4" x14ac:dyDescent="0.2">
      <c r="A332">
        <v>331</v>
      </c>
      <c r="B332" t="s">
        <v>343</v>
      </c>
      <c r="C332" t="s">
        <v>349</v>
      </c>
      <c r="D332" t="s">
        <v>345</v>
      </c>
    </row>
    <row r="333" spans="1:4" x14ac:dyDescent="0.2">
      <c r="A333">
        <v>332</v>
      </c>
      <c r="B333" t="s">
        <v>343</v>
      </c>
      <c r="C333" t="s">
        <v>349</v>
      </c>
      <c r="D333" t="s">
        <v>345</v>
      </c>
    </row>
    <row r="334" spans="1:4" x14ac:dyDescent="0.2">
      <c r="A334">
        <v>333</v>
      </c>
      <c r="B334" t="s">
        <v>343</v>
      </c>
      <c r="C334" t="s">
        <v>349</v>
      </c>
      <c r="D334" t="s">
        <v>345</v>
      </c>
    </row>
    <row r="335" spans="1:4" x14ac:dyDescent="0.2">
      <c r="A335">
        <v>334</v>
      </c>
      <c r="B335" t="s">
        <v>343</v>
      </c>
      <c r="C335" t="s">
        <v>349</v>
      </c>
      <c r="D335" t="s">
        <v>345</v>
      </c>
    </row>
    <row r="336" spans="1:4" x14ac:dyDescent="0.2">
      <c r="A336">
        <v>335</v>
      </c>
      <c r="B336" t="s">
        <v>343</v>
      </c>
      <c r="C336" t="s">
        <v>349</v>
      </c>
      <c r="D336" t="s">
        <v>345</v>
      </c>
    </row>
    <row r="337" spans="1:4" x14ac:dyDescent="0.2">
      <c r="A337">
        <v>336</v>
      </c>
      <c r="B337" t="s">
        <v>343</v>
      </c>
      <c r="C337" t="s">
        <v>349</v>
      </c>
      <c r="D337" t="s">
        <v>345</v>
      </c>
    </row>
    <row r="338" spans="1:4" x14ac:dyDescent="0.2">
      <c r="A338">
        <v>337</v>
      </c>
      <c r="B338" t="s">
        <v>343</v>
      </c>
      <c r="C338" t="s">
        <v>349</v>
      </c>
      <c r="D338" t="s">
        <v>345</v>
      </c>
    </row>
    <row r="339" spans="1:4" x14ac:dyDescent="0.2">
      <c r="A339">
        <v>338</v>
      </c>
      <c r="B339" t="s">
        <v>343</v>
      </c>
      <c r="C339" t="s">
        <v>349</v>
      </c>
      <c r="D339" t="s">
        <v>345</v>
      </c>
    </row>
    <row r="340" spans="1:4" x14ac:dyDescent="0.2">
      <c r="A340">
        <v>339</v>
      </c>
      <c r="B340" t="s">
        <v>343</v>
      </c>
      <c r="C340" t="s">
        <v>349</v>
      </c>
      <c r="D340" t="s">
        <v>345</v>
      </c>
    </row>
    <row r="341" spans="1:4" x14ac:dyDescent="0.2">
      <c r="A341">
        <v>340</v>
      </c>
      <c r="B341" t="s">
        <v>343</v>
      </c>
      <c r="C341" t="s">
        <v>349</v>
      </c>
      <c r="D341" t="s">
        <v>345</v>
      </c>
    </row>
    <row r="342" spans="1:4" x14ac:dyDescent="0.2">
      <c r="A342">
        <v>341</v>
      </c>
      <c r="B342" t="s">
        <v>343</v>
      </c>
      <c r="C342" t="s">
        <v>349</v>
      </c>
      <c r="D342" t="s">
        <v>345</v>
      </c>
    </row>
    <row r="343" spans="1:4" x14ac:dyDescent="0.2">
      <c r="A343">
        <v>342</v>
      </c>
      <c r="B343" t="s">
        <v>343</v>
      </c>
      <c r="C343" t="s">
        <v>349</v>
      </c>
      <c r="D343" t="s">
        <v>345</v>
      </c>
    </row>
    <row r="344" spans="1:4" x14ac:dyDescent="0.2">
      <c r="A344">
        <v>343</v>
      </c>
      <c r="B344" t="s">
        <v>343</v>
      </c>
      <c r="C344" t="s">
        <v>349</v>
      </c>
      <c r="D344" t="s">
        <v>345</v>
      </c>
    </row>
    <row r="345" spans="1:4" x14ac:dyDescent="0.2">
      <c r="A345">
        <v>344</v>
      </c>
      <c r="B345" t="s">
        <v>343</v>
      </c>
      <c r="C345" t="s">
        <v>349</v>
      </c>
      <c r="D345" t="s">
        <v>345</v>
      </c>
    </row>
    <row r="346" spans="1:4" x14ac:dyDescent="0.2">
      <c r="A346">
        <v>345</v>
      </c>
      <c r="B346" t="s">
        <v>343</v>
      </c>
      <c r="C346" t="s">
        <v>349</v>
      </c>
      <c r="D346" t="s">
        <v>345</v>
      </c>
    </row>
    <row r="347" spans="1:4" x14ac:dyDescent="0.2">
      <c r="A347">
        <v>346</v>
      </c>
      <c r="B347" t="s">
        <v>343</v>
      </c>
      <c r="C347" t="s">
        <v>349</v>
      </c>
      <c r="D347" t="s">
        <v>345</v>
      </c>
    </row>
    <row r="348" spans="1:4" x14ac:dyDescent="0.2">
      <c r="A348">
        <v>347</v>
      </c>
      <c r="B348" t="s">
        <v>343</v>
      </c>
      <c r="C348" t="s">
        <v>349</v>
      </c>
      <c r="D348" t="s">
        <v>345</v>
      </c>
    </row>
    <row r="349" spans="1:4" x14ac:dyDescent="0.2">
      <c r="A349">
        <v>348</v>
      </c>
      <c r="B349" t="s">
        <v>343</v>
      </c>
      <c r="C349" t="s">
        <v>349</v>
      </c>
      <c r="D349" t="s">
        <v>345</v>
      </c>
    </row>
    <row r="350" spans="1:4" x14ac:dyDescent="0.2">
      <c r="A350">
        <v>349</v>
      </c>
      <c r="B350" t="s">
        <v>343</v>
      </c>
      <c r="C350" t="s">
        <v>349</v>
      </c>
      <c r="D350" t="s">
        <v>345</v>
      </c>
    </row>
    <row r="351" spans="1:4" x14ac:dyDescent="0.2">
      <c r="A351">
        <v>350</v>
      </c>
      <c r="B351" t="s">
        <v>343</v>
      </c>
      <c r="C351" t="s">
        <v>349</v>
      </c>
      <c r="D351" t="s">
        <v>345</v>
      </c>
    </row>
    <row r="352" spans="1:4" x14ac:dyDescent="0.2">
      <c r="A352">
        <v>351</v>
      </c>
      <c r="B352" t="s">
        <v>343</v>
      </c>
      <c r="C352" t="s">
        <v>349</v>
      </c>
      <c r="D352" t="s">
        <v>345</v>
      </c>
    </row>
    <row r="353" spans="1:4" x14ac:dyDescent="0.2">
      <c r="A353">
        <v>352</v>
      </c>
      <c r="B353" t="s">
        <v>343</v>
      </c>
      <c r="C353" t="s">
        <v>349</v>
      </c>
      <c r="D353" t="s">
        <v>345</v>
      </c>
    </row>
    <row r="354" spans="1:4" x14ac:dyDescent="0.2">
      <c r="A354">
        <v>353</v>
      </c>
      <c r="B354" t="s">
        <v>343</v>
      </c>
      <c r="C354" t="s">
        <v>349</v>
      </c>
      <c r="D354" t="s">
        <v>345</v>
      </c>
    </row>
    <row r="355" spans="1:4" x14ac:dyDescent="0.2">
      <c r="A355">
        <v>354</v>
      </c>
      <c r="B355" t="s">
        <v>343</v>
      </c>
      <c r="C355" t="s">
        <v>349</v>
      </c>
      <c r="D355" t="s">
        <v>345</v>
      </c>
    </row>
    <row r="356" spans="1:4" x14ac:dyDescent="0.2">
      <c r="A356">
        <v>355</v>
      </c>
      <c r="B356" t="s">
        <v>343</v>
      </c>
      <c r="C356" t="s">
        <v>349</v>
      </c>
      <c r="D356" t="s">
        <v>345</v>
      </c>
    </row>
    <row r="357" spans="1:4" x14ac:dyDescent="0.2">
      <c r="A357">
        <v>356</v>
      </c>
      <c r="B357" t="s">
        <v>343</v>
      </c>
      <c r="C357" t="s">
        <v>349</v>
      </c>
      <c r="D357" t="s">
        <v>345</v>
      </c>
    </row>
    <row r="358" spans="1:4" x14ac:dyDescent="0.2">
      <c r="A358">
        <v>357</v>
      </c>
      <c r="B358" t="s">
        <v>343</v>
      </c>
      <c r="C358" t="s">
        <v>349</v>
      </c>
      <c r="D358" t="s">
        <v>345</v>
      </c>
    </row>
    <row r="359" spans="1:4" x14ac:dyDescent="0.2">
      <c r="A359">
        <v>358</v>
      </c>
      <c r="B359" t="s">
        <v>343</v>
      </c>
      <c r="C359" t="s">
        <v>349</v>
      </c>
      <c r="D359" t="s">
        <v>345</v>
      </c>
    </row>
    <row r="360" spans="1:4" x14ac:dyDescent="0.2">
      <c r="A360">
        <v>359</v>
      </c>
      <c r="B360" t="s">
        <v>343</v>
      </c>
      <c r="C360" t="s">
        <v>349</v>
      </c>
      <c r="D360" t="s">
        <v>347</v>
      </c>
    </row>
    <row r="361" spans="1:4" x14ac:dyDescent="0.2">
      <c r="A361">
        <v>360</v>
      </c>
      <c r="B361" t="s">
        <v>343</v>
      </c>
      <c r="C361" t="s">
        <v>349</v>
      </c>
      <c r="D361" t="s">
        <v>347</v>
      </c>
    </row>
    <row r="362" spans="1:4" x14ac:dyDescent="0.2">
      <c r="A362">
        <v>361</v>
      </c>
      <c r="B362" t="s">
        <v>343</v>
      </c>
      <c r="C362" t="s">
        <v>349</v>
      </c>
      <c r="D362" t="s">
        <v>347</v>
      </c>
    </row>
    <row r="363" spans="1:4" x14ac:dyDescent="0.2">
      <c r="A363">
        <v>362</v>
      </c>
      <c r="B363" t="s">
        <v>343</v>
      </c>
      <c r="C363" t="s">
        <v>349</v>
      </c>
      <c r="D363" t="s">
        <v>347</v>
      </c>
    </row>
    <row r="364" spans="1:4" x14ac:dyDescent="0.2">
      <c r="A364">
        <v>363</v>
      </c>
      <c r="B364" t="s">
        <v>343</v>
      </c>
      <c r="C364" t="s">
        <v>349</v>
      </c>
      <c r="D364" t="s">
        <v>347</v>
      </c>
    </row>
    <row r="365" spans="1:4" x14ac:dyDescent="0.2">
      <c r="A365">
        <v>364</v>
      </c>
      <c r="B365" t="s">
        <v>343</v>
      </c>
      <c r="C365" t="s">
        <v>349</v>
      </c>
      <c r="D365" t="s">
        <v>347</v>
      </c>
    </row>
    <row r="366" spans="1:4" x14ac:dyDescent="0.2">
      <c r="A366">
        <v>365</v>
      </c>
      <c r="B366" t="s">
        <v>343</v>
      </c>
      <c r="C366" t="s">
        <v>349</v>
      </c>
      <c r="D366" t="s">
        <v>347</v>
      </c>
    </row>
    <row r="367" spans="1:4" x14ac:dyDescent="0.2">
      <c r="A367">
        <v>366</v>
      </c>
      <c r="B367" t="s">
        <v>343</v>
      </c>
      <c r="C367" t="s">
        <v>349</v>
      </c>
      <c r="D367" t="s">
        <v>347</v>
      </c>
    </row>
    <row r="368" spans="1:4" x14ac:dyDescent="0.2">
      <c r="A368">
        <v>367</v>
      </c>
      <c r="B368" t="s">
        <v>343</v>
      </c>
      <c r="C368" t="s">
        <v>349</v>
      </c>
      <c r="D368" t="s">
        <v>347</v>
      </c>
    </row>
    <row r="369" spans="1:4" x14ac:dyDescent="0.2">
      <c r="A369">
        <v>368</v>
      </c>
      <c r="B369" t="s">
        <v>343</v>
      </c>
      <c r="C369" t="s">
        <v>349</v>
      </c>
      <c r="D369" t="s">
        <v>347</v>
      </c>
    </row>
    <row r="370" spans="1:4" x14ac:dyDescent="0.2">
      <c r="A370">
        <v>369</v>
      </c>
      <c r="B370" t="s">
        <v>343</v>
      </c>
      <c r="C370" t="s">
        <v>349</v>
      </c>
      <c r="D370" t="s">
        <v>347</v>
      </c>
    </row>
    <row r="371" spans="1:4" x14ac:dyDescent="0.2">
      <c r="A371">
        <v>370</v>
      </c>
      <c r="B371" t="s">
        <v>343</v>
      </c>
      <c r="C371" t="s">
        <v>349</v>
      </c>
      <c r="D371" t="s">
        <v>347</v>
      </c>
    </row>
    <row r="372" spans="1:4" x14ac:dyDescent="0.2">
      <c r="A372">
        <v>371</v>
      </c>
      <c r="B372" t="s">
        <v>343</v>
      </c>
      <c r="C372" t="s">
        <v>349</v>
      </c>
      <c r="D372" t="s">
        <v>347</v>
      </c>
    </row>
    <row r="373" spans="1:4" x14ac:dyDescent="0.2">
      <c r="A373">
        <v>372</v>
      </c>
      <c r="B373" t="s">
        <v>343</v>
      </c>
      <c r="C373" t="s">
        <v>349</v>
      </c>
      <c r="D373" t="s">
        <v>347</v>
      </c>
    </row>
    <row r="374" spans="1:4" x14ac:dyDescent="0.2">
      <c r="A374">
        <v>373</v>
      </c>
      <c r="B374" t="s">
        <v>343</v>
      </c>
      <c r="C374" t="s">
        <v>349</v>
      </c>
      <c r="D374" t="s">
        <v>347</v>
      </c>
    </row>
    <row r="375" spans="1:4" x14ac:dyDescent="0.2">
      <c r="A375">
        <v>374</v>
      </c>
      <c r="B375" t="s">
        <v>343</v>
      </c>
      <c r="C375" t="s">
        <v>349</v>
      </c>
      <c r="D375" t="s">
        <v>347</v>
      </c>
    </row>
    <row r="376" spans="1:4" x14ac:dyDescent="0.2">
      <c r="A376">
        <v>375</v>
      </c>
      <c r="B376" t="s">
        <v>343</v>
      </c>
      <c r="C376" t="s">
        <v>349</v>
      </c>
      <c r="D376" t="s">
        <v>347</v>
      </c>
    </row>
    <row r="377" spans="1:4" x14ac:dyDescent="0.2">
      <c r="A377">
        <v>376</v>
      </c>
      <c r="B377" t="s">
        <v>343</v>
      </c>
      <c r="C377" t="s">
        <v>349</v>
      </c>
      <c r="D377" t="s">
        <v>347</v>
      </c>
    </row>
    <row r="378" spans="1:4" x14ac:dyDescent="0.2">
      <c r="A378">
        <v>377</v>
      </c>
      <c r="B378" t="s">
        <v>343</v>
      </c>
      <c r="C378" t="s">
        <v>349</v>
      </c>
      <c r="D378" t="s">
        <v>347</v>
      </c>
    </row>
    <row r="379" spans="1:4" x14ac:dyDescent="0.2">
      <c r="A379">
        <v>378</v>
      </c>
      <c r="B379" t="s">
        <v>343</v>
      </c>
      <c r="C379" t="s">
        <v>349</v>
      </c>
      <c r="D379" t="s">
        <v>347</v>
      </c>
    </row>
    <row r="380" spans="1:4" x14ac:dyDescent="0.2">
      <c r="A380">
        <v>379</v>
      </c>
      <c r="B380" t="s">
        <v>343</v>
      </c>
      <c r="C380" t="s">
        <v>349</v>
      </c>
      <c r="D380" t="s">
        <v>347</v>
      </c>
    </row>
    <row r="381" spans="1:4" x14ac:dyDescent="0.2">
      <c r="A381">
        <v>380</v>
      </c>
      <c r="B381" t="s">
        <v>343</v>
      </c>
      <c r="C381" t="s">
        <v>349</v>
      </c>
      <c r="D381" t="s">
        <v>347</v>
      </c>
    </row>
    <row r="382" spans="1:4" x14ac:dyDescent="0.2">
      <c r="A382">
        <v>381</v>
      </c>
      <c r="B382" t="s">
        <v>343</v>
      </c>
      <c r="C382" t="s">
        <v>349</v>
      </c>
      <c r="D382" t="s">
        <v>347</v>
      </c>
    </row>
    <row r="383" spans="1:4" x14ac:dyDescent="0.2">
      <c r="A383">
        <v>382</v>
      </c>
      <c r="B383" t="s">
        <v>343</v>
      </c>
      <c r="C383" t="s">
        <v>349</v>
      </c>
      <c r="D383" t="s">
        <v>347</v>
      </c>
    </row>
    <row r="384" spans="1:4" x14ac:dyDescent="0.2">
      <c r="A384">
        <v>383</v>
      </c>
      <c r="B384" t="s">
        <v>343</v>
      </c>
      <c r="C384" t="s">
        <v>349</v>
      </c>
      <c r="D384" t="s">
        <v>347</v>
      </c>
    </row>
    <row r="385" spans="1:4" x14ac:dyDescent="0.2">
      <c r="A385">
        <v>384</v>
      </c>
      <c r="B385" t="s">
        <v>343</v>
      </c>
      <c r="C385" t="s">
        <v>349</v>
      </c>
      <c r="D385" t="s">
        <v>347</v>
      </c>
    </row>
    <row r="386" spans="1:4" x14ac:dyDescent="0.2">
      <c r="A386">
        <v>385</v>
      </c>
      <c r="B386" t="s">
        <v>343</v>
      </c>
      <c r="C386" t="s">
        <v>349</v>
      </c>
      <c r="D386" t="s">
        <v>347</v>
      </c>
    </row>
    <row r="387" spans="1:4" x14ac:dyDescent="0.2">
      <c r="A387">
        <v>386</v>
      </c>
      <c r="B387" t="s">
        <v>343</v>
      </c>
      <c r="C387" t="s">
        <v>349</v>
      </c>
      <c r="D387" t="s">
        <v>347</v>
      </c>
    </row>
    <row r="388" spans="1:4" x14ac:dyDescent="0.2">
      <c r="A388">
        <v>387</v>
      </c>
      <c r="B388" t="s">
        <v>343</v>
      </c>
      <c r="C388" t="s">
        <v>349</v>
      </c>
      <c r="D388" t="s">
        <v>347</v>
      </c>
    </row>
    <row r="389" spans="1:4" x14ac:dyDescent="0.2">
      <c r="A389">
        <v>388</v>
      </c>
      <c r="B389" t="s">
        <v>343</v>
      </c>
      <c r="C389" t="s">
        <v>349</v>
      </c>
      <c r="D389" t="s">
        <v>347</v>
      </c>
    </row>
    <row r="390" spans="1:4" x14ac:dyDescent="0.2">
      <c r="A390">
        <v>389</v>
      </c>
      <c r="B390" t="s">
        <v>343</v>
      </c>
      <c r="C390" t="s">
        <v>349</v>
      </c>
      <c r="D390" t="s">
        <v>347</v>
      </c>
    </row>
    <row r="391" spans="1:4" x14ac:dyDescent="0.2">
      <c r="A391">
        <v>390</v>
      </c>
      <c r="B391" t="s">
        <v>343</v>
      </c>
      <c r="C391" t="s">
        <v>349</v>
      </c>
      <c r="D391" t="s">
        <v>347</v>
      </c>
    </row>
    <row r="392" spans="1:4" x14ac:dyDescent="0.2">
      <c r="A392">
        <v>391</v>
      </c>
      <c r="B392" t="s">
        <v>343</v>
      </c>
      <c r="C392" t="s">
        <v>349</v>
      </c>
      <c r="D392" t="s">
        <v>347</v>
      </c>
    </row>
    <row r="393" spans="1:4" x14ac:dyDescent="0.2">
      <c r="A393">
        <v>392</v>
      </c>
      <c r="B393" t="s">
        <v>343</v>
      </c>
      <c r="C393" t="s">
        <v>349</v>
      </c>
      <c r="D393" t="s">
        <v>347</v>
      </c>
    </row>
    <row r="394" spans="1:4" x14ac:dyDescent="0.2">
      <c r="A394">
        <v>393</v>
      </c>
      <c r="B394" t="s">
        <v>343</v>
      </c>
      <c r="C394" t="s">
        <v>349</v>
      </c>
      <c r="D394" t="s">
        <v>347</v>
      </c>
    </row>
    <row r="395" spans="1:4" x14ac:dyDescent="0.2">
      <c r="A395">
        <v>394</v>
      </c>
      <c r="B395" t="s">
        <v>343</v>
      </c>
      <c r="C395" t="s">
        <v>349</v>
      </c>
      <c r="D395" t="s">
        <v>347</v>
      </c>
    </row>
    <row r="396" spans="1:4" x14ac:dyDescent="0.2">
      <c r="A396">
        <v>395</v>
      </c>
      <c r="B396" t="s">
        <v>343</v>
      </c>
      <c r="C396" t="s">
        <v>349</v>
      </c>
      <c r="D396" t="s">
        <v>347</v>
      </c>
    </row>
    <row r="397" spans="1:4" x14ac:dyDescent="0.2">
      <c r="A397">
        <v>396</v>
      </c>
      <c r="B397" t="s">
        <v>343</v>
      </c>
      <c r="C397" t="s">
        <v>349</v>
      </c>
      <c r="D397" t="s">
        <v>347</v>
      </c>
    </row>
    <row r="398" spans="1:4" x14ac:dyDescent="0.2">
      <c r="A398">
        <v>397</v>
      </c>
      <c r="B398" t="s">
        <v>343</v>
      </c>
      <c r="C398" t="s">
        <v>349</v>
      </c>
      <c r="D398" t="s">
        <v>347</v>
      </c>
    </row>
    <row r="399" spans="1:4" x14ac:dyDescent="0.2">
      <c r="A399">
        <v>398</v>
      </c>
      <c r="B399" t="s">
        <v>343</v>
      </c>
      <c r="C399" t="s">
        <v>349</v>
      </c>
      <c r="D399" t="s">
        <v>347</v>
      </c>
    </row>
    <row r="400" spans="1:4" x14ac:dyDescent="0.2">
      <c r="A400">
        <v>399</v>
      </c>
      <c r="B400" t="s">
        <v>343</v>
      </c>
      <c r="C400" t="s">
        <v>349</v>
      </c>
      <c r="D400" t="s">
        <v>347</v>
      </c>
    </row>
    <row r="401" spans="1:4" x14ac:dyDescent="0.2">
      <c r="A401">
        <v>400</v>
      </c>
      <c r="B401" t="s">
        <v>350</v>
      </c>
      <c r="C401" t="s">
        <v>344</v>
      </c>
      <c r="D401" t="s">
        <v>347</v>
      </c>
    </row>
    <row r="402" spans="1:4" x14ac:dyDescent="0.2">
      <c r="A402">
        <v>401</v>
      </c>
      <c r="B402" t="s">
        <v>350</v>
      </c>
      <c r="C402" t="s">
        <v>344</v>
      </c>
      <c r="D402" t="s">
        <v>347</v>
      </c>
    </row>
    <row r="403" spans="1:4" x14ac:dyDescent="0.2">
      <c r="A403">
        <v>402</v>
      </c>
      <c r="B403" t="s">
        <v>350</v>
      </c>
      <c r="C403" t="s">
        <v>344</v>
      </c>
      <c r="D403" t="s">
        <v>347</v>
      </c>
    </row>
    <row r="404" spans="1:4" x14ac:dyDescent="0.2">
      <c r="A404">
        <v>403</v>
      </c>
      <c r="B404" t="s">
        <v>350</v>
      </c>
      <c r="C404" t="s">
        <v>344</v>
      </c>
      <c r="D404" t="s">
        <v>347</v>
      </c>
    </row>
    <row r="405" spans="1:4" x14ac:dyDescent="0.2">
      <c r="A405">
        <v>404</v>
      </c>
      <c r="B405" t="s">
        <v>350</v>
      </c>
      <c r="C405" t="s">
        <v>344</v>
      </c>
      <c r="D405" t="s">
        <v>347</v>
      </c>
    </row>
    <row r="406" spans="1:4" x14ac:dyDescent="0.2">
      <c r="A406">
        <v>405</v>
      </c>
      <c r="B406" t="s">
        <v>350</v>
      </c>
      <c r="C406" t="s">
        <v>344</v>
      </c>
      <c r="D406" t="s">
        <v>347</v>
      </c>
    </row>
    <row r="407" spans="1:4" x14ac:dyDescent="0.2">
      <c r="A407">
        <v>406</v>
      </c>
      <c r="B407" t="s">
        <v>350</v>
      </c>
      <c r="C407" t="s">
        <v>344</v>
      </c>
      <c r="D407" t="s">
        <v>347</v>
      </c>
    </row>
    <row r="408" spans="1:4" x14ac:dyDescent="0.2">
      <c r="A408">
        <v>407</v>
      </c>
      <c r="B408" t="s">
        <v>350</v>
      </c>
      <c r="C408" t="s">
        <v>344</v>
      </c>
      <c r="D408" t="s">
        <v>347</v>
      </c>
    </row>
    <row r="409" spans="1:4" x14ac:dyDescent="0.2">
      <c r="A409">
        <v>408</v>
      </c>
      <c r="B409" t="s">
        <v>350</v>
      </c>
      <c r="C409" t="s">
        <v>344</v>
      </c>
      <c r="D409" t="s">
        <v>347</v>
      </c>
    </row>
    <row r="410" spans="1:4" x14ac:dyDescent="0.2">
      <c r="A410">
        <v>409</v>
      </c>
      <c r="B410" t="s">
        <v>350</v>
      </c>
      <c r="C410" t="s">
        <v>344</v>
      </c>
      <c r="D410" t="s">
        <v>347</v>
      </c>
    </row>
    <row r="411" spans="1:4" x14ac:dyDescent="0.2">
      <c r="A411">
        <v>410</v>
      </c>
      <c r="B411" t="s">
        <v>350</v>
      </c>
      <c r="C411" t="s">
        <v>344</v>
      </c>
      <c r="D411" t="s">
        <v>347</v>
      </c>
    </row>
    <row r="412" spans="1:4" x14ac:dyDescent="0.2">
      <c r="A412">
        <v>411</v>
      </c>
      <c r="B412" t="s">
        <v>350</v>
      </c>
      <c r="C412" t="s">
        <v>344</v>
      </c>
      <c r="D412" t="s">
        <v>347</v>
      </c>
    </row>
    <row r="413" spans="1:4" x14ac:dyDescent="0.2">
      <c r="A413">
        <v>412</v>
      </c>
      <c r="B413" t="s">
        <v>350</v>
      </c>
      <c r="C413" t="s">
        <v>344</v>
      </c>
      <c r="D413" t="s">
        <v>345</v>
      </c>
    </row>
    <row r="414" spans="1:4" x14ac:dyDescent="0.2">
      <c r="A414">
        <v>413</v>
      </c>
      <c r="B414" t="s">
        <v>350</v>
      </c>
      <c r="C414" t="s">
        <v>344</v>
      </c>
      <c r="D414" t="s">
        <v>345</v>
      </c>
    </row>
    <row r="415" spans="1:4" x14ac:dyDescent="0.2">
      <c r="A415">
        <v>414</v>
      </c>
      <c r="B415" t="s">
        <v>350</v>
      </c>
      <c r="C415" t="s">
        <v>344</v>
      </c>
      <c r="D415" t="s">
        <v>345</v>
      </c>
    </row>
    <row r="416" spans="1:4" x14ac:dyDescent="0.2">
      <c r="A416">
        <v>415</v>
      </c>
      <c r="B416" t="s">
        <v>350</v>
      </c>
      <c r="C416" t="s">
        <v>344</v>
      </c>
      <c r="D416" t="s">
        <v>345</v>
      </c>
    </row>
    <row r="417" spans="1:4" x14ac:dyDescent="0.2">
      <c r="A417">
        <v>416</v>
      </c>
      <c r="B417" t="s">
        <v>350</v>
      </c>
      <c r="C417" t="s">
        <v>344</v>
      </c>
      <c r="D417" t="s">
        <v>345</v>
      </c>
    </row>
    <row r="418" spans="1:4" x14ac:dyDescent="0.2">
      <c r="A418">
        <v>417</v>
      </c>
      <c r="B418" t="s">
        <v>350</v>
      </c>
      <c r="C418" t="s">
        <v>344</v>
      </c>
      <c r="D418" t="s">
        <v>345</v>
      </c>
    </row>
    <row r="419" spans="1:4" x14ac:dyDescent="0.2">
      <c r="A419">
        <v>418</v>
      </c>
      <c r="B419" t="s">
        <v>350</v>
      </c>
      <c r="C419" t="s">
        <v>344</v>
      </c>
      <c r="D419" t="s">
        <v>345</v>
      </c>
    </row>
    <row r="420" spans="1:4" x14ac:dyDescent="0.2">
      <c r="A420">
        <v>419</v>
      </c>
      <c r="B420" t="s">
        <v>350</v>
      </c>
      <c r="C420" t="s">
        <v>344</v>
      </c>
      <c r="D420" t="s">
        <v>345</v>
      </c>
    </row>
    <row r="421" spans="1:4" x14ac:dyDescent="0.2">
      <c r="A421">
        <v>420</v>
      </c>
      <c r="B421" t="s">
        <v>350</v>
      </c>
      <c r="C421" t="s">
        <v>344</v>
      </c>
      <c r="D421" t="s">
        <v>345</v>
      </c>
    </row>
    <row r="422" spans="1:4" x14ac:dyDescent="0.2">
      <c r="A422">
        <v>421</v>
      </c>
      <c r="B422" t="s">
        <v>350</v>
      </c>
      <c r="C422" t="s">
        <v>344</v>
      </c>
      <c r="D422" t="s">
        <v>345</v>
      </c>
    </row>
    <row r="423" spans="1:4" x14ac:dyDescent="0.2">
      <c r="A423">
        <v>422</v>
      </c>
      <c r="B423" t="s">
        <v>350</v>
      </c>
      <c r="C423" t="s">
        <v>344</v>
      </c>
      <c r="D423" t="s">
        <v>345</v>
      </c>
    </row>
    <row r="424" spans="1:4" x14ac:dyDescent="0.2">
      <c r="A424">
        <v>423</v>
      </c>
      <c r="B424" t="s">
        <v>350</v>
      </c>
      <c r="C424" t="s">
        <v>344</v>
      </c>
      <c r="D424" t="s">
        <v>345</v>
      </c>
    </row>
    <row r="425" spans="1:4" x14ac:dyDescent="0.2">
      <c r="A425">
        <v>424</v>
      </c>
      <c r="B425" t="s">
        <v>350</v>
      </c>
      <c r="C425" t="s">
        <v>344</v>
      </c>
      <c r="D425" t="s">
        <v>345</v>
      </c>
    </row>
    <row r="426" spans="1:4" x14ac:dyDescent="0.2">
      <c r="A426">
        <v>425</v>
      </c>
      <c r="B426" t="s">
        <v>350</v>
      </c>
      <c r="C426" t="s">
        <v>344</v>
      </c>
      <c r="D426" t="s">
        <v>345</v>
      </c>
    </row>
    <row r="427" spans="1:4" x14ac:dyDescent="0.2">
      <c r="A427">
        <v>426</v>
      </c>
      <c r="B427" t="s">
        <v>350</v>
      </c>
      <c r="C427" t="s">
        <v>344</v>
      </c>
      <c r="D427" t="s">
        <v>345</v>
      </c>
    </row>
    <row r="428" spans="1:4" x14ac:dyDescent="0.2">
      <c r="A428">
        <v>427</v>
      </c>
      <c r="B428" t="s">
        <v>350</v>
      </c>
      <c r="C428" t="s">
        <v>344</v>
      </c>
      <c r="D428" t="s">
        <v>345</v>
      </c>
    </row>
    <row r="429" spans="1:4" x14ac:dyDescent="0.2">
      <c r="A429">
        <v>428</v>
      </c>
      <c r="B429" t="s">
        <v>350</v>
      </c>
      <c r="C429" t="s">
        <v>344</v>
      </c>
      <c r="D429" t="s">
        <v>345</v>
      </c>
    </row>
    <row r="430" spans="1:4" x14ac:dyDescent="0.2">
      <c r="A430">
        <v>429</v>
      </c>
      <c r="B430" t="s">
        <v>350</v>
      </c>
      <c r="C430" t="s">
        <v>344</v>
      </c>
      <c r="D430" t="s">
        <v>345</v>
      </c>
    </row>
    <row r="431" spans="1:4" x14ac:dyDescent="0.2">
      <c r="A431">
        <v>430</v>
      </c>
      <c r="B431" t="s">
        <v>350</v>
      </c>
      <c r="C431" t="s">
        <v>344</v>
      </c>
      <c r="D431" t="s">
        <v>345</v>
      </c>
    </row>
    <row r="432" spans="1:4" x14ac:dyDescent="0.2">
      <c r="A432">
        <v>431</v>
      </c>
      <c r="B432" t="s">
        <v>350</v>
      </c>
      <c r="C432" t="s">
        <v>344</v>
      </c>
      <c r="D432" t="s">
        <v>345</v>
      </c>
    </row>
    <row r="433" spans="1:4" x14ac:dyDescent="0.2">
      <c r="A433">
        <v>432</v>
      </c>
      <c r="B433" t="s">
        <v>350</v>
      </c>
      <c r="C433" t="s">
        <v>344</v>
      </c>
      <c r="D433" t="s">
        <v>345</v>
      </c>
    </row>
    <row r="434" spans="1:4" x14ac:dyDescent="0.2">
      <c r="A434">
        <v>433</v>
      </c>
      <c r="B434" t="s">
        <v>350</v>
      </c>
      <c r="C434" t="s">
        <v>344</v>
      </c>
      <c r="D434" t="s">
        <v>345</v>
      </c>
    </row>
    <row r="435" spans="1:4" x14ac:dyDescent="0.2">
      <c r="A435">
        <v>434</v>
      </c>
      <c r="B435" t="s">
        <v>350</v>
      </c>
      <c r="C435" t="s">
        <v>344</v>
      </c>
      <c r="D435" t="s">
        <v>345</v>
      </c>
    </row>
    <row r="436" spans="1:4" x14ac:dyDescent="0.2">
      <c r="A436">
        <v>435</v>
      </c>
      <c r="B436" t="s">
        <v>350</v>
      </c>
      <c r="C436" t="s">
        <v>344</v>
      </c>
      <c r="D436" t="s">
        <v>345</v>
      </c>
    </row>
    <row r="437" spans="1:4" x14ac:dyDescent="0.2">
      <c r="A437">
        <v>436</v>
      </c>
      <c r="B437" t="s">
        <v>350</v>
      </c>
      <c r="C437" t="s">
        <v>344</v>
      </c>
      <c r="D437" t="s">
        <v>345</v>
      </c>
    </row>
    <row r="438" spans="1:4" x14ac:dyDescent="0.2">
      <c r="A438">
        <v>437</v>
      </c>
      <c r="B438" t="s">
        <v>350</v>
      </c>
      <c r="C438" t="s">
        <v>344</v>
      </c>
      <c r="D438" t="s">
        <v>345</v>
      </c>
    </row>
    <row r="439" spans="1:4" x14ac:dyDescent="0.2">
      <c r="A439">
        <v>438</v>
      </c>
      <c r="B439" t="s">
        <v>350</v>
      </c>
      <c r="C439" t="s">
        <v>344</v>
      </c>
      <c r="D439" t="s">
        <v>345</v>
      </c>
    </row>
    <row r="440" spans="1:4" x14ac:dyDescent="0.2">
      <c r="A440">
        <v>439</v>
      </c>
      <c r="B440" t="s">
        <v>350</v>
      </c>
      <c r="C440" t="s">
        <v>344</v>
      </c>
      <c r="D440" t="s">
        <v>345</v>
      </c>
    </row>
    <row r="441" spans="1:4" x14ac:dyDescent="0.2">
      <c r="A441">
        <v>440</v>
      </c>
      <c r="B441" t="s">
        <v>350</v>
      </c>
      <c r="C441" t="s">
        <v>344</v>
      </c>
      <c r="D441" t="s">
        <v>345</v>
      </c>
    </row>
    <row r="442" spans="1:4" x14ac:dyDescent="0.2">
      <c r="A442">
        <v>441</v>
      </c>
      <c r="B442" t="s">
        <v>350</v>
      </c>
      <c r="C442" t="s">
        <v>344</v>
      </c>
      <c r="D442" t="s">
        <v>345</v>
      </c>
    </row>
    <row r="443" spans="1:4" x14ac:dyDescent="0.2">
      <c r="A443">
        <v>442</v>
      </c>
      <c r="B443" t="s">
        <v>350</v>
      </c>
      <c r="C443" t="s">
        <v>344</v>
      </c>
      <c r="D443" t="s">
        <v>347</v>
      </c>
    </row>
    <row r="444" spans="1:4" x14ac:dyDescent="0.2">
      <c r="A444">
        <v>443</v>
      </c>
      <c r="B444" t="s">
        <v>350</v>
      </c>
      <c r="C444" t="s">
        <v>344</v>
      </c>
      <c r="D444" t="s">
        <v>347</v>
      </c>
    </row>
    <row r="445" spans="1:4" x14ac:dyDescent="0.2">
      <c r="A445">
        <v>444</v>
      </c>
      <c r="B445" t="s">
        <v>350</v>
      </c>
      <c r="C445" t="s">
        <v>344</v>
      </c>
      <c r="D445" t="s">
        <v>347</v>
      </c>
    </row>
    <row r="446" spans="1:4" x14ac:dyDescent="0.2">
      <c r="A446">
        <v>445</v>
      </c>
      <c r="B446" t="s">
        <v>350</v>
      </c>
      <c r="C446" t="s">
        <v>344</v>
      </c>
      <c r="D446" t="s">
        <v>347</v>
      </c>
    </row>
    <row r="447" spans="1:4" x14ac:dyDescent="0.2">
      <c r="A447">
        <v>446</v>
      </c>
      <c r="B447" t="s">
        <v>350</v>
      </c>
      <c r="C447" t="s">
        <v>344</v>
      </c>
      <c r="D447" t="s">
        <v>347</v>
      </c>
    </row>
    <row r="448" spans="1:4" x14ac:dyDescent="0.2">
      <c r="A448">
        <v>447</v>
      </c>
      <c r="B448" t="s">
        <v>350</v>
      </c>
      <c r="C448" t="s">
        <v>344</v>
      </c>
      <c r="D448" t="s">
        <v>347</v>
      </c>
    </row>
    <row r="449" spans="1:4" x14ac:dyDescent="0.2">
      <c r="A449">
        <v>448</v>
      </c>
      <c r="B449" t="s">
        <v>350</v>
      </c>
      <c r="C449" t="s">
        <v>344</v>
      </c>
      <c r="D449" t="s">
        <v>347</v>
      </c>
    </row>
    <row r="450" spans="1:4" x14ac:dyDescent="0.2">
      <c r="A450">
        <v>449</v>
      </c>
      <c r="B450" t="s">
        <v>350</v>
      </c>
      <c r="C450" t="s">
        <v>344</v>
      </c>
      <c r="D450" t="s">
        <v>347</v>
      </c>
    </row>
    <row r="451" spans="1:4" x14ac:dyDescent="0.2">
      <c r="A451">
        <v>450</v>
      </c>
      <c r="B451" t="s">
        <v>350</v>
      </c>
      <c r="C451" t="s">
        <v>344</v>
      </c>
      <c r="D451" t="s">
        <v>347</v>
      </c>
    </row>
    <row r="452" spans="1:4" x14ac:dyDescent="0.2">
      <c r="A452">
        <v>451</v>
      </c>
      <c r="B452" t="s">
        <v>350</v>
      </c>
      <c r="C452" t="s">
        <v>344</v>
      </c>
      <c r="D452" t="s">
        <v>347</v>
      </c>
    </row>
    <row r="453" spans="1:4" x14ac:dyDescent="0.2">
      <c r="A453">
        <v>452</v>
      </c>
      <c r="B453" t="s">
        <v>350</v>
      </c>
      <c r="C453" t="s">
        <v>344</v>
      </c>
      <c r="D453" t="s">
        <v>347</v>
      </c>
    </row>
    <row r="454" spans="1:4" x14ac:dyDescent="0.2">
      <c r="A454">
        <v>453</v>
      </c>
      <c r="B454" t="s">
        <v>350</v>
      </c>
      <c r="C454" t="s">
        <v>344</v>
      </c>
      <c r="D454" t="s">
        <v>347</v>
      </c>
    </row>
    <row r="455" spans="1:4" x14ac:dyDescent="0.2">
      <c r="A455">
        <v>454</v>
      </c>
      <c r="B455" t="s">
        <v>350</v>
      </c>
      <c r="C455" t="s">
        <v>344</v>
      </c>
      <c r="D455" t="s">
        <v>347</v>
      </c>
    </row>
    <row r="456" spans="1:4" x14ac:dyDescent="0.2">
      <c r="A456">
        <v>455</v>
      </c>
      <c r="B456" t="s">
        <v>350</v>
      </c>
      <c r="C456" t="s">
        <v>344</v>
      </c>
      <c r="D456" t="s">
        <v>347</v>
      </c>
    </row>
    <row r="457" spans="1:4" x14ac:dyDescent="0.2">
      <c r="A457">
        <v>456</v>
      </c>
      <c r="B457" t="s">
        <v>350</v>
      </c>
      <c r="C457" t="s">
        <v>344</v>
      </c>
      <c r="D457" t="s">
        <v>347</v>
      </c>
    </row>
    <row r="458" spans="1:4" x14ac:dyDescent="0.2">
      <c r="A458">
        <v>457</v>
      </c>
      <c r="B458" t="s">
        <v>350</v>
      </c>
      <c r="C458" t="s">
        <v>344</v>
      </c>
      <c r="D458" t="s">
        <v>347</v>
      </c>
    </row>
    <row r="459" spans="1:4" x14ac:dyDescent="0.2">
      <c r="A459">
        <v>458</v>
      </c>
      <c r="B459" t="s">
        <v>350</v>
      </c>
      <c r="C459" t="s">
        <v>344</v>
      </c>
      <c r="D459" t="s">
        <v>347</v>
      </c>
    </row>
    <row r="460" spans="1:4" x14ac:dyDescent="0.2">
      <c r="A460">
        <v>459</v>
      </c>
      <c r="B460" t="s">
        <v>350</v>
      </c>
      <c r="C460" t="s">
        <v>344</v>
      </c>
      <c r="D460" t="s">
        <v>347</v>
      </c>
    </row>
    <row r="461" spans="1:4" x14ac:dyDescent="0.2">
      <c r="A461">
        <v>460</v>
      </c>
      <c r="B461" t="s">
        <v>350</v>
      </c>
      <c r="C461" t="s">
        <v>344</v>
      </c>
      <c r="D461" t="s">
        <v>347</v>
      </c>
    </row>
    <row r="462" spans="1:4" x14ac:dyDescent="0.2">
      <c r="A462">
        <v>461</v>
      </c>
      <c r="B462" t="s">
        <v>350</v>
      </c>
      <c r="C462" t="s">
        <v>344</v>
      </c>
      <c r="D462" t="s">
        <v>347</v>
      </c>
    </row>
    <row r="463" spans="1:4" x14ac:dyDescent="0.2">
      <c r="A463">
        <v>462</v>
      </c>
      <c r="B463" t="s">
        <v>350</v>
      </c>
      <c r="C463" t="s">
        <v>344</v>
      </c>
      <c r="D463" t="s">
        <v>345</v>
      </c>
    </row>
    <row r="464" spans="1:4" x14ac:dyDescent="0.2">
      <c r="A464">
        <v>463</v>
      </c>
      <c r="B464" t="s">
        <v>350</v>
      </c>
      <c r="C464" t="s">
        <v>344</v>
      </c>
      <c r="D464" t="s">
        <v>345</v>
      </c>
    </row>
    <row r="465" spans="1:4" x14ac:dyDescent="0.2">
      <c r="A465">
        <v>464</v>
      </c>
      <c r="B465" t="s">
        <v>350</v>
      </c>
      <c r="C465" t="s">
        <v>344</v>
      </c>
      <c r="D465" t="s">
        <v>345</v>
      </c>
    </row>
    <row r="466" spans="1:4" x14ac:dyDescent="0.2">
      <c r="A466">
        <v>465</v>
      </c>
      <c r="B466" t="s">
        <v>350</v>
      </c>
      <c r="C466" t="s">
        <v>344</v>
      </c>
      <c r="D466" t="s">
        <v>345</v>
      </c>
    </row>
    <row r="467" spans="1:4" x14ac:dyDescent="0.2">
      <c r="A467">
        <v>466</v>
      </c>
      <c r="B467" t="s">
        <v>350</v>
      </c>
      <c r="C467" t="s">
        <v>344</v>
      </c>
      <c r="D467" t="s">
        <v>345</v>
      </c>
    </row>
    <row r="468" spans="1:4" x14ac:dyDescent="0.2">
      <c r="A468">
        <v>467</v>
      </c>
      <c r="B468" t="s">
        <v>350</v>
      </c>
      <c r="C468" t="s">
        <v>344</v>
      </c>
      <c r="D468" t="s">
        <v>345</v>
      </c>
    </row>
    <row r="469" spans="1:4" x14ac:dyDescent="0.2">
      <c r="A469">
        <v>468</v>
      </c>
      <c r="B469" t="s">
        <v>350</v>
      </c>
      <c r="C469" t="s">
        <v>344</v>
      </c>
      <c r="D469" t="s">
        <v>345</v>
      </c>
    </row>
    <row r="470" spans="1:4" x14ac:dyDescent="0.2">
      <c r="A470">
        <v>469</v>
      </c>
      <c r="B470" t="s">
        <v>350</v>
      </c>
      <c r="C470" t="s">
        <v>344</v>
      </c>
      <c r="D470" t="s">
        <v>345</v>
      </c>
    </row>
    <row r="471" spans="1:4" x14ac:dyDescent="0.2">
      <c r="A471">
        <v>470</v>
      </c>
      <c r="B471" t="s">
        <v>350</v>
      </c>
      <c r="C471" t="s">
        <v>349</v>
      </c>
      <c r="D471" t="s">
        <v>345</v>
      </c>
    </row>
    <row r="472" spans="1:4" x14ac:dyDescent="0.2">
      <c r="A472">
        <v>471</v>
      </c>
      <c r="B472" t="s">
        <v>350</v>
      </c>
      <c r="C472" t="s">
        <v>349</v>
      </c>
      <c r="D472" t="s">
        <v>345</v>
      </c>
    </row>
    <row r="473" spans="1:4" x14ac:dyDescent="0.2">
      <c r="A473">
        <v>472</v>
      </c>
      <c r="B473" t="s">
        <v>350</v>
      </c>
      <c r="C473" t="s">
        <v>349</v>
      </c>
      <c r="D473" t="s">
        <v>345</v>
      </c>
    </row>
    <row r="474" spans="1:4" x14ac:dyDescent="0.2">
      <c r="A474">
        <v>473</v>
      </c>
      <c r="B474" t="s">
        <v>350</v>
      </c>
      <c r="C474" t="s">
        <v>349</v>
      </c>
      <c r="D474" t="s">
        <v>345</v>
      </c>
    </row>
    <row r="475" spans="1:4" x14ac:dyDescent="0.2">
      <c r="A475">
        <v>474</v>
      </c>
      <c r="B475" t="s">
        <v>350</v>
      </c>
      <c r="C475" t="s">
        <v>349</v>
      </c>
      <c r="D475" t="s">
        <v>345</v>
      </c>
    </row>
    <row r="476" spans="1:4" x14ac:dyDescent="0.2">
      <c r="A476">
        <v>475</v>
      </c>
      <c r="B476" t="s">
        <v>350</v>
      </c>
      <c r="C476" t="s">
        <v>349</v>
      </c>
      <c r="D476" t="s">
        <v>345</v>
      </c>
    </row>
    <row r="477" spans="1:4" x14ac:dyDescent="0.2">
      <c r="A477">
        <v>476</v>
      </c>
      <c r="B477" t="s">
        <v>350</v>
      </c>
      <c r="C477" t="s">
        <v>349</v>
      </c>
      <c r="D477" t="s">
        <v>345</v>
      </c>
    </row>
    <row r="478" spans="1:4" x14ac:dyDescent="0.2">
      <c r="A478">
        <v>477</v>
      </c>
      <c r="B478" t="s">
        <v>350</v>
      </c>
      <c r="C478" t="s">
        <v>349</v>
      </c>
      <c r="D478" t="s">
        <v>345</v>
      </c>
    </row>
    <row r="479" spans="1:4" x14ac:dyDescent="0.2">
      <c r="A479">
        <v>478</v>
      </c>
      <c r="B479" t="s">
        <v>350</v>
      </c>
      <c r="C479" t="s">
        <v>349</v>
      </c>
      <c r="D479" t="s">
        <v>345</v>
      </c>
    </row>
    <row r="480" spans="1:4" x14ac:dyDescent="0.2">
      <c r="A480">
        <v>479</v>
      </c>
      <c r="B480" t="s">
        <v>350</v>
      </c>
      <c r="C480" t="s">
        <v>349</v>
      </c>
      <c r="D480" t="s">
        <v>345</v>
      </c>
    </row>
    <row r="481" spans="1:4" x14ac:dyDescent="0.2">
      <c r="A481">
        <v>480</v>
      </c>
      <c r="B481" t="s">
        <v>350</v>
      </c>
      <c r="C481" t="s">
        <v>349</v>
      </c>
      <c r="D481" t="s">
        <v>345</v>
      </c>
    </row>
    <row r="482" spans="1:4" x14ac:dyDescent="0.2">
      <c r="A482">
        <v>481</v>
      </c>
      <c r="B482" t="s">
        <v>350</v>
      </c>
      <c r="C482" t="s">
        <v>349</v>
      </c>
      <c r="D482" t="s">
        <v>345</v>
      </c>
    </row>
    <row r="483" spans="1:4" x14ac:dyDescent="0.2">
      <c r="A483">
        <v>482</v>
      </c>
      <c r="B483" t="s">
        <v>350</v>
      </c>
      <c r="C483" t="s">
        <v>349</v>
      </c>
      <c r="D483" t="s">
        <v>345</v>
      </c>
    </row>
    <row r="484" spans="1:4" x14ac:dyDescent="0.2">
      <c r="A484">
        <v>483</v>
      </c>
      <c r="B484" t="s">
        <v>350</v>
      </c>
      <c r="C484" t="s">
        <v>349</v>
      </c>
      <c r="D484" t="s">
        <v>345</v>
      </c>
    </row>
    <row r="485" spans="1:4" x14ac:dyDescent="0.2">
      <c r="A485">
        <v>484</v>
      </c>
      <c r="B485" t="s">
        <v>350</v>
      </c>
      <c r="C485" t="s">
        <v>349</v>
      </c>
      <c r="D485" t="s">
        <v>345</v>
      </c>
    </row>
    <row r="486" spans="1:4" x14ac:dyDescent="0.2">
      <c r="A486">
        <v>485</v>
      </c>
      <c r="B486" t="s">
        <v>350</v>
      </c>
      <c r="C486" t="s">
        <v>349</v>
      </c>
      <c r="D486" t="s">
        <v>347</v>
      </c>
    </row>
    <row r="487" spans="1:4" x14ac:dyDescent="0.2">
      <c r="A487">
        <v>486</v>
      </c>
      <c r="B487" t="s">
        <v>350</v>
      </c>
      <c r="C487" t="s">
        <v>349</v>
      </c>
      <c r="D487" t="s">
        <v>347</v>
      </c>
    </row>
    <row r="488" spans="1:4" x14ac:dyDescent="0.2">
      <c r="A488">
        <v>487</v>
      </c>
      <c r="B488" t="s">
        <v>350</v>
      </c>
      <c r="C488" t="s">
        <v>349</v>
      </c>
      <c r="D488" t="s">
        <v>347</v>
      </c>
    </row>
    <row r="489" spans="1:4" x14ac:dyDescent="0.2">
      <c r="A489">
        <v>488</v>
      </c>
      <c r="B489" t="s">
        <v>350</v>
      </c>
      <c r="C489" t="s">
        <v>349</v>
      </c>
      <c r="D489" t="s">
        <v>347</v>
      </c>
    </row>
    <row r="490" spans="1:4" x14ac:dyDescent="0.2">
      <c r="A490">
        <v>489</v>
      </c>
      <c r="B490" t="s">
        <v>350</v>
      </c>
      <c r="C490" t="s">
        <v>349</v>
      </c>
      <c r="D490" t="s">
        <v>347</v>
      </c>
    </row>
    <row r="491" spans="1:4" x14ac:dyDescent="0.2">
      <c r="A491">
        <v>490</v>
      </c>
      <c r="B491" t="s">
        <v>350</v>
      </c>
      <c r="C491" t="s">
        <v>349</v>
      </c>
      <c r="D491" t="s">
        <v>347</v>
      </c>
    </row>
    <row r="492" spans="1:4" x14ac:dyDescent="0.2">
      <c r="A492">
        <v>491</v>
      </c>
      <c r="B492" t="s">
        <v>350</v>
      </c>
      <c r="C492" t="s">
        <v>349</v>
      </c>
      <c r="D492" t="s">
        <v>347</v>
      </c>
    </row>
    <row r="493" spans="1:4" x14ac:dyDescent="0.2">
      <c r="A493">
        <v>492</v>
      </c>
      <c r="B493" t="s">
        <v>350</v>
      </c>
      <c r="C493" t="s">
        <v>349</v>
      </c>
      <c r="D493" t="s">
        <v>347</v>
      </c>
    </row>
    <row r="494" spans="1:4" x14ac:dyDescent="0.2">
      <c r="A494">
        <v>493</v>
      </c>
      <c r="B494" t="s">
        <v>350</v>
      </c>
      <c r="C494" t="s">
        <v>349</v>
      </c>
      <c r="D494" t="s">
        <v>347</v>
      </c>
    </row>
    <row r="495" spans="1:4" x14ac:dyDescent="0.2">
      <c r="A495">
        <v>494</v>
      </c>
      <c r="B495" t="s">
        <v>350</v>
      </c>
      <c r="C495" t="s">
        <v>349</v>
      </c>
      <c r="D495" t="s">
        <v>347</v>
      </c>
    </row>
    <row r="496" spans="1:4" x14ac:dyDescent="0.2">
      <c r="A496">
        <v>495</v>
      </c>
      <c r="B496" t="s">
        <v>350</v>
      </c>
      <c r="C496" t="s">
        <v>349</v>
      </c>
      <c r="D496" t="s">
        <v>347</v>
      </c>
    </row>
    <row r="497" spans="1:4" x14ac:dyDescent="0.2">
      <c r="A497">
        <v>496</v>
      </c>
      <c r="B497" t="s">
        <v>350</v>
      </c>
      <c r="C497" t="s">
        <v>349</v>
      </c>
      <c r="D497" t="s">
        <v>347</v>
      </c>
    </row>
    <row r="498" spans="1:4" x14ac:dyDescent="0.2">
      <c r="A498">
        <v>497</v>
      </c>
      <c r="B498" t="s">
        <v>350</v>
      </c>
      <c r="C498" t="s">
        <v>349</v>
      </c>
      <c r="D498" t="s">
        <v>347</v>
      </c>
    </row>
    <row r="499" spans="1:4" x14ac:dyDescent="0.2">
      <c r="A499">
        <v>498</v>
      </c>
      <c r="B499" t="s">
        <v>350</v>
      </c>
      <c r="C499" t="s">
        <v>349</v>
      </c>
      <c r="D499" t="s">
        <v>347</v>
      </c>
    </row>
    <row r="500" spans="1:4" x14ac:dyDescent="0.2">
      <c r="A500">
        <v>499</v>
      </c>
      <c r="B500" t="s">
        <v>350</v>
      </c>
      <c r="C500" t="s">
        <v>349</v>
      </c>
      <c r="D500" t="s">
        <v>347</v>
      </c>
    </row>
    <row r="501" spans="1:4" x14ac:dyDescent="0.2">
      <c r="A501">
        <v>500</v>
      </c>
      <c r="B501" t="s">
        <v>350</v>
      </c>
      <c r="C501" t="s">
        <v>349</v>
      </c>
      <c r="D501" t="s">
        <v>347</v>
      </c>
    </row>
    <row r="502" spans="1:4" x14ac:dyDescent="0.2">
      <c r="A502">
        <v>501</v>
      </c>
      <c r="B502" t="s">
        <v>350</v>
      </c>
      <c r="C502" t="s">
        <v>349</v>
      </c>
      <c r="D502" t="s">
        <v>347</v>
      </c>
    </row>
    <row r="503" spans="1:4" x14ac:dyDescent="0.2">
      <c r="A503">
        <v>502</v>
      </c>
      <c r="B503" t="s">
        <v>350</v>
      </c>
      <c r="C503" t="s">
        <v>349</v>
      </c>
      <c r="D503" t="s">
        <v>347</v>
      </c>
    </row>
    <row r="504" spans="1:4" x14ac:dyDescent="0.2">
      <c r="A504">
        <v>503</v>
      </c>
      <c r="B504" t="s">
        <v>350</v>
      </c>
      <c r="C504" t="s">
        <v>349</v>
      </c>
      <c r="D504" t="s">
        <v>347</v>
      </c>
    </row>
    <row r="505" spans="1:4" x14ac:dyDescent="0.2">
      <c r="A505">
        <v>504</v>
      </c>
      <c r="B505" t="s">
        <v>350</v>
      </c>
      <c r="C505" t="s">
        <v>349</v>
      </c>
      <c r="D505" t="s">
        <v>347</v>
      </c>
    </row>
    <row r="506" spans="1:4" x14ac:dyDescent="0.2">
      <c r="A506">
        <v>505</v>
      </c>
      <c r="B506" t="s">
        <v>350</v>
      </c>
      <c r="C506" t="s">
        <v>349</v>
      </c>
      <c r="D506" t="s">
        <v>347</v>
      </c>
    </row>
    <row r="507" spans="1:4" x14ac:dyDescent="0.2">
      <c r="A507">
        <v>506</v>
      </c>
      <c r="B507" t="s">
        <v>350</v>
      </c>
      <c r="C507" t="s">
        <v>349</v>
      </c>
      <c r="D507" t="s">
        <v>347</v>
      </c>
    </row>
    <row r="508" spans="1:4" x14ac:dyDescent="0.2">
      <c r="A508">
        <v>507</v>
      </c>
      <c r="B508" t="s">
        <v>350</v>
      </c>
      <c r="C508" t="s">
        <v>349</v>
      </c>
      <c r="D508" t="s">
        <v>347</v>
      </c>
    </row>
    <row r="509" spans="1:4" x14ac:dyDescent="0.2">
      <c r="A509">
        <v>508</v>
      </c>
      <c r="B509" t="s">
        <v>350</v>
      </c>
      <c r="C509" t="s">
        <v>349</v>
      </c>
      <c r="D509" t="s">
        <v>347</v>
      </c>
    </row>
    <row r="510" spans="1:4" x14ac:dyDescent="0.2">
      <c r="A510">
        <v>509</v>
      </c>
      <c r="B510" t="s">
        <v>350</v>
      </c>
      <c r="C510" t="s">
        <v>349</v>
      </c>
      <c r="D510" t="s">
        <v>347</v>
      </c>
    </row>
    <row r="511" spans="1:4" x14ac:dyDescent="0.2">
      <c r="A511">
        <v>510</v>
      </c>
      <c r="B511" t="s">
        <v>350</v>
      </c>
      <c r="C511" t="s">
        <v>349</v>
      </c>
      <c r="D511" t="s">
        <v>347</v>
      </c>
    </row>
    <row r="512" spans="1:4" x14ac:dyDescent="0.2">
      <c r="A512">
        <v>511</v>
      </c>
      <c r="B512" t="s">
        <v>350</v>
      </c>
      <c r="C512" t="s">
        <v>349</v>
      </c>
      <c r="D512" t="s">
        <v>347</v>
      </c>
    </row>
    <row r="513" spans="1:4" x14ac:dyDescent="0.2">
      <c r="A513">
        <v>512</v>
      </c>
      <c r="B513" t="s">
        <v>350</v>
      </c>
      <c r="C513" t="s">
        <v>349</v>
      </c>
      <c r="D513" t="s">
        <v>347</v>
      </c>
    </row>
    <row r="514" spans="1:4" x14ac:dyDescent="0.2">
      <c r="A514">
        <v>513</v>
      </c>
      <c r="B514" t="s">
        <v>350</v>
      </c>
      <c r="C514" t="s">
        <v>349</v>
      </c>
      <c r="D514" t="s">
        <v>347</v>
      </c>
    </row>
    <row r="515" spans="1:4" x14ac:dyDescent="0.2">
      <c r="A515">
        <v>514</v>
      </c>
      <c r="B515" t="s">
        <v>350</v>
      </c>
      <c r="C515" t="s">
        <v>349</v>
      </c>
      <c r="D515" t="s">
        <v>347</v>
      </c>
    </row>
    <row r="516" spans="1:4" x14ac:dyDescent="0.2">
      <c r="A516">
        <v>515</v>
      </c>
      <c r="B516" t="s">
        <v>350</v>
      </c>
      <c r="C516" t="s">
        <v>349</v>
      </c>
      <c r="D516" t="s">
        <v>347</v>
      </c>
    </row>
    <row r="517" spans="1:4" x14ac:dyDescent="0.2">
      <c r="A517">
        <v>516</v>
      </c>
      <c r="B517" t="s">
        <v>350</v>
      </c>
      <c r="C517" t="s">
        <v>349</v>
      </c>
      <c r="D517" t="s">
        <v>347</v>
      </c>
    </row>
    <row r="518" spans="1:4" x14ac:dyDescent="0.2">
      <c r="A518">
        <v>517</v>
      </c>
      <c r="B518" t="s">
        <v>350</v>
      </c>
      <c r="C518" t="s">
        <v>349</v>
      </c>
      <c r="D518" t="s">
        <v>348</v>
      </c>
    </row>
    <row r="519" spans="1:4" x14ac:dyDescent="0.2">
      <c r="A519">
        <v>518</v>
      </c>
      <c r="B519" t="s">
        <v>350</v>
      </c>
      <c r="C519" t="s">
        <v>349</v>
      </c>
      <c r="D519" t="s">
        <v>348</v>
      </c>
    </row>
    <row r="520" spans="1:4" x14ac:dyDescent="0.2">
      <c r="A520">
        <v>519</v>
      </c>
      <c r="B520" t="s">
        <v>350</v>
      </c>
      <c r="C520" t="s">
        <v>349</v>
      </c>
      <c r="D520" t="s">
        <v>348</v>
      </c>
    </row>
    <row r="521" spans="1:4" x14ac:dyDescent="0.2">
      <c r="A521">
        <v>520</v>
      </c>
      <c r="B521" t="s">
        <v>350</v>
      </c>
      <c r="C521" t="s">
        <v>349</v>
      </c>
      <c r="D521" t="s">
        <v>348</v>
      </c>
    </row>
    <row r="522" spans="1:4" x14ac:dyDescent="0.2">
      <c r="A522">
        <v>521</v>
      </c>
      <c r="B522" t="s">
        <v>350</v>
      </c>
      <c r="C522" t="s">
        <v>349</v>
      </c>
      <c r="D522" t="s">
        <v>348</v>
      </c>
    </row>
    <row r="523" spans="1:4" x14ac:dyDescent="0.2">
      <c r="A523">
        <v>522</v>
      </c>
      <c r="B523" t="s">
        <v>350</v>
      </c>
      <c r="C523" t="s">
        <v>349</v>
      </c>
      <c r="D523" t="s">
        <v>348</v>
      </c>
    </row>
    <row r="524" spans="1:4" x14ac:dyDescent="0.2">
      <c r="A524">
        <v>523</v>
      </c>
      <c r="B524" t="s">
        <v>350</v>
      </c>
      <c r="C524" t="s">
        <v>349</v>
      </c>
      <c r="D524" t="s">
        <v>348</v>
      </c>
    </row>
    <row r="525" spans="1:4" x14ac:dyDescent="0.2">
      <c r="A525">
        <v>524</v>
      </c>
      <c r="B525" t="s">
        <v>350</v>
      </c>
      <c r="C525" t="s">
        <v>349</v>
      </c>
      <c r="D525" t="s">
        <v>348</v>
      </c>
    </row>
    <row r="526" spans="1:4" x14ac:dyDescent="0.2">
      <c r="A526">
        <v>525</v>
      </c>
      <c r="B526" t="s">
        <v>350</v>
      </c>
      <c r="C526" t="s">
        <v>349</v>
      </c>
      <c r="D526" t="s">
        <v>348</v>
      </c>
    </row>
    <row r="527" spans="1:4" x14ac:dyDescent="0.2">
      <c r="A527">
        <v>526</v>
      </c>
      <c r="B527" t="s">
        <v>350</v>
      </c>
      <c r="C527" t="s">
        <v>349</v>
      </c>
      <c r="D527" t="s">
        <v>348</v>
      </c>
    </row>
    <row r="528" spans="1:4" x14ac:dyDescent="0.2">
      <c r="A528">
        <v>527</v>
      </c>
      <c r="B528" t="s">
        <v>350</v>
      </c>
      <c r="C528" t="s">
        <v>349</v>
      </c>
      <c r="D528" t="s">
        <v>347</v>
      </c>
    </row>
    <row r="529" spans="1:4" x14ac:dyDescent="0.2">
      <c r="A529">
        <v>528</v>
      </c>
      <c r="B529" t="s">
        <v>350</v>
      </c>
      <c r="C529" t="s">
        <v>349</v>
      </c>
      <c r="D529" t="s">
        <v>347</v>
      </c>
    </row>
    <row r="530" spans="1:4" x14ac:dyDescent="0.2">
      <c r="A530">
        <v>529</v>
      </c>
      <c r="B530" t="s">
        <v>350</v>
      </c>
      <c r="C530" t="s">
        <v>349</v>
      </c>
      <c r="D530" t="s">
        <v>347</v>
      </c>
    </row>
    <row r="531" spans="1:4" x14ac:dyDescent="0.2">
      <c r="A531">
        <v>530</v>
      </c>
      <c r="B531" t="s">
        <v>350</v>
      </c>
      <c r="C531" t="s">
        <v>349</v>
      </c>
      <c r="D531" t="s">
        <v>347</v>
      </c>
    </row>
    <row r="532" spans="1:4" x14ac:dyDescent="0.2">
      <c r="A532">
        <v>531</v>
      </c>
      <c r="B532" t="s">
        <v>350</v>
      </c>
      <c r="C532" t="s">
        <v>349</v>
      </c>
      <c r="D532" t="s">
        <v>347</v>
      </c>
    </row>
    <row r="533" spans="1:4" x14ac:dyDescent="0.2">
      <c r="A533">
        <v>532</v>
      </c>
      <c r="B533" t="s">
        <v>350</v>
      </c>
      <c r="C533" t="s">
        <v>349</v>
      </c>
      <c r="D533" t="s">
        <v>347</v>
      </c>
    </row>
    <row r="534" spans="1:4" x14ac:dyDescent="0.2">
      <c r="A534">
        <v>533</v>
      </c>
      <c r="B534" t="s">
        <v>350</v>
      </c>
      <c r="C534" t="s">
        <v>349</v>
      </c>
      <c r="D534" t="s">
        <v>347</v>
      </c>
    </row>
    <row r="535" spans="1:4" x14ac:dyDescent="0.2">
      <c r="A535">
        <v>534</v>
      </c>
      <c r="B535" t="s">
        <v>350</v>
      </c>
      <c r="C535" t="s">
        <v>349</v>
      </c>
      <c r="D535" t="s">
        <v>347</v>
      </c>
    </row>
    <row r="536" spans="1:4" x14ac:dyDescent="0.2">
      <c r="A536">
        <v>535</v>
      </c>
      <c r="B536" t="s">
        <v>350</v>
      </c>
      <c r="C536" t="s">
        <v>349</v>
      </c>
      <c r="D536" t="s">
        <v>347</v>
      </c>
    </row>
    <row r="537" spans="1:4" x14ac:dyDescent="0.2">
      <c r="A537">
        <v>536</v>
      </c>
      <c r="B537" t="s">
        <v>350</v>
      </c>
      <c r="C537" t="s">
        <v>349</v>
      </c>
      <c r="D537" t="s">
        <v>347</v>
      </c>
    </row>
    <row r="538" spans="1:4" x14ac:dyDescent="0.2">
      <c r="A538">
        <v>537</v>
      </c>
      <c r="B538" t="s">
        <v>350</v>
      </c>
      <c r="C538" t="s">
        <v>349</v>
      </c>
      <c r="D538" t="s">
        <v>347</v>
      </c>
    </row>
    <row r="539" spans="1:4" x14ac:dyDescent="0.2">
      <c r="A539">
        <v>538</v>
      </c>
      <c r="B539" t="s">
        <v>350</v>
      </c>
      <c r="C539" t="s">
        <v>349</v>
      </c>
      <c r="D539" t="s">
        <v>347</v>
      </c>
    </row>
    <row r="540" spans="1:4" x14ac:dyDescent="0.2">
      <c r="A540">
        <v>539</v>
      </c>
      <c r="B540" t="s">
        <v>350</v>
      </c>
      <c r="C540" t="s">
        <v>349</v>
      </c>
      <c r="D540" t="s">
        <v>347</v>
      </c>
    </row>
    <row r="541" spans="1:4" x14ac:dyDescent="0.2">
      <c r="A541">
        <v>540</v>
      </c>
      <c r="B541" t="s">
        <v>350</v>
      </c>
      <c r="C541" t="s">
        <v>349</v>
      </c>
      <c r="D541" t="s">
        <v>347</v>
      </c>
    </row>
    <row r="542" spans="1:4" x14ac:dyDescent="0.2">
      <c r="A542">
        <v>541</v>
      </c>
      <c r="B542" t="s">
        <v>350</v>
      </c>
      <c r="C542" t="s">
        <v>349</v>
      </c>
      <c r="D542" t="s">
        <v>347</v>
      </c>
    </row>
    <row r="543" spans="1:4" x14ac:dyDescent="0.2">
      <c r="A543">
        <v>542</v>
      </c>
      <c r="B543" t="s">
        <v>350</v>
      </c>
      <c r="C543" t="s">
        <v>349</v>
      </c>
      <c r="D543" t="s">
        <v>347</v>
      </c>
    </row>
    <row r="544" spans="1:4" x14ac:dyDescent="0.2">
      <c r="A544">
        <v>543</v>
      </c>
      <c r="B544" t="s">
        <v>350</v>
      </c>
      <c r="C544" t="s">
        <v>349</v>
      </c>
      <c r="D544" t="s">
        <v>347</v>
      </c>
    </row>
    <row r="545" spans="1:4" x14ac:dyDescent="0.2">
      <c r="A545">
        <v>544</v>
      </c>
      <c r="B545" t="s">
        <v>350</v>
      </c>
      <c r="C545" t="s">
        <v>349</v>
      </c>
      <c r="D545" t="s">
        <v>347</v>
      </c>
    </row>
    <row r="546" spans="1:4" x14ac:dyDescent="0.2">
      <c r="A546">
        <v>545</v>
      </c>
      <c r="B546" t="s">
        <v>350</v>
      </c>
      <c r="C546" t="s">
        <v>349</v>
      </c>
      <c r="D546" t="s">
        <v>347</v>
      </c>
    </row>
    <row r="547" spans="1:4" x14ac:dyDescent="0.2">
      <c r="A547">
        <v>546</v>
      </c>
      <c r="B547" t="s">
        <v>350</v>
      </c>
      <c r="C547" t="s">
        <v>349</v>
      </c>
      <c r="D547" t="s">
        <v>347</v>
      </c>
    </row>
    <row r="548" spans="1:4" x14ac:dyDescent="0.2">
      <c r="A548">
        <v>547</v>
      </c>
      <c r="B548" t="s">
        <v>350</v>
      </c>
      <c r="C548" t="s">
        <v>349</v>
      </c>
      <c r="D548" t="s">
        <v>347</v>
      </c>
    </row>
    <row r="549" spans="1:4" x14ac:dyDescent="0.2">
      <c r="A549">
        <v>548</v>
      </c>
      <c r="B549" t="s">
        <v>350</v>
      </c>
      <c r="C549" t="s">
        <v>349</v>
      </c>
      <c r="D549" t="s">
        <v>347</v>
      </c>
    </row>
    <row r="550" spans="1:4" x14ac:dyDescent="0.2">
      <c r="A550">
        <v>549</v>
      </c>
      <c r="B550" t="s">
        <v>350</v>
      </c>
      <c r="C550" t="s">
        <v>349</v>
      </c>
      <c r="D550" t="s">
        <v>347</v>
      </c>
    </row>
    <row r="551" spans="1:4" x14ac:dyDescent="0.2">
      <c r="A551">
        <v>550</v>
      </c>
      <c r="B551" t="s">
        <v>350</v>
      </c>
      <c r="C551" t="s">
        <v>349</v>
      </c>
      <c r="D551" t="s">
        <v>347</v>
      </c>
    </row>
    <row r="552" spans="1:4" x14ac:dyDescent="0.2">
      <c r="A552">
        <v>551</v>
      </c>
      <c r="B552" t="s">
        <v>350</v>
      </c>
      <c r="C552" t="s">
        <v>349</v>
      </c>
      <c r="D552" t="s">
        <v>347</v>
      </c>
    </row>
    <row r="553" spans="1:4" x14ac:dyDescent="0.2">
      <c r="A553">
        <v>552</v>
      </c>
      <c r="B553" t="s">
        <v>350</v>
      </c>
      <c r="C553" t="s">
        <v>349</v>
      </c>
      <c r="D553" t="s">
        <v>347</v>
      </c>
    </row>
    <row r="554" spans="1:4" x14ac:dyDescent="0.2">
      <c r="A554">
        <v>553</v>
      </c>
      <c r="B554" t="s">
        <v>350</v>
      </c>
      <c r="C554" t="s">
        <v>349</v>
      </c>
      <c r="D554" t="s">
        <v>347</v>
      </c>
    </row>
    <row r="555" spans="1:4" x14ac:dyDescent="0.2">
      <c r="A555">
        <v>554</v>
      </c>
      <c r="B555" t="s">
        <v>350</v>
      </c>
      <c r="C555" t="s">
        <v>349</v>
      </c>
      <c r="D555" t="s">
        <v>347</v>
      </c>
    </row>
    <row r="556" spans="1:4" x14ac:dyDescent="0.2">
      <c r="A556">
        <v>555</v>
      </c>
      <c r="B556" t="s">
        <v>350</v>
      </c>
      <c r="C556" t="s">
        <v>349</v>
      </c>
      <c r="D556" t="s">
        <v>347</v>
      </c>
    </row>
    <row r="557" spans="1:4" x14ac:dyDescent="0.2">
      <c r="A557">
        <v>556</v>
      </c>
      <c r="B557" t="s">
        <v>350</v>
      </c>
      <c r="C557" t="s">
        <v>349</v>
      </c>
      <c r="D557" t="s">
        <v>347</v>
      </c>
    </row>
    <row r="558" spans="1:4" x14ac:dyDescent="0.2">
      <c r="A558">
        <v>557</v>
      </c>
      <c r="B558" t="s">
        <v>350</v>
      </c>
      <c r="C558" t="s">
        <v>349</v>
      </c>
      <c r="D558" t="s">
        <v>347</v>
      </c>
    </row>
    <row r="559" spans="1:4" x14ac:dyDescent="0.2">
      <c r="A559">
        <v>558</v>
      </c>
      <c r="B559" t="s">
        <v>350</v>
      </c>
      <c r="C559" t="s">
        <v>349</v>
      </c>
      <c r="D559" t="s">
        <v>347</v>
      </c>
    </row>
    <row r="560" spans="1:4" x14ac:dyDescent="0.2">
      <c r="A560">
        <v>559</v>
      </c>
      <c r="B560" t="s">
        <v>350</v>
      </c>
      <c r="C560" t="s">
        <v>349</v>
      </c>
      <c r="D560" t="s">
        <v>347</v>
      </c>
    </row>
    <row r="561" spans="1:4" x14ac:dyDescent="0.2">
      <c r="A561">
        <v>560</v>
      </c>
      <c r="B561" t="s">
        <v>350</v>
      </c>
      <c r="C561" t="s">
        <v>349</v>
      </c>
      <c r="D561" t="s">
        <v>347</v>
      </c>
    </row>
    <row r="562" spans="1:4" x14ac:dyDescent="0.2">
      <c r="A562">
        <v>561</v>
      </c>
      <c r="B562" t="s">
        <v>350</v>
      </c>
      <c r="C562" t="s">
        <v>349</v>
      </c>
      <c r="D562" t="s">
        <v>347</v>
      </c>
    </row>
    <row r="563" spans="1:4" x14ac:dyDescent="0.2">
      <c r="A563">
        <v>562</v>
      </c>
      <c r="B563" t="s">
        <v>350</v>
      </c>
      <c r="C563" t="s">
        <v>349</v>
      </c>
      <c r="D563" t="s">
        <v>347</v>
      </c>
    </row>
    <row r="564" spans="1:4" x14ac:dyDescent="0.2">
      <c r="A564">
        <v>563</v>
      </c>
      <c r="B564" t="s">
        <v>350</v>
      </c>
      <c r="C564" t="s">
        <v>349</v>
      </c>
      <c r="D564" t="s">
        <v>347</v>
      </c>
    </row>
    <row r="565" spans="1:4" x14ac:dyDescent="0.2">
      <c r="A565">
        <v>564</v>
      </c>
      <c r="B565" t="s">
        <v>350</v>
      </c>
      <c r="C565" t="s">
        <v>349</v>
      </c>
      <c r="D565" t="s">
        <v>347</v>
      </c>
    </row>
    <row r="566" spans="1:4" x14ac:dyDescent="0.2">
      <c r="A566">
        <v>565</v>
      </c>
      <c r="B566" t="s">
        <v>350</v>
      </c>
      <c r="C566" t="s">
        <v>349</v>
      </c>
      <c r="D566" t="s">
        <v>347</v>
      </c>
    </row>
    <row r="567" spans="1:4" x14ac:dyDescent="0.2">
      <c r="A567">
        <v>566</v>
      </c>
      <c r="B567" t="s">
        <v>350</v>
      </c>
      <c r="C567" t="s">
        <v>349</v>
      </c>
      <c r="D567" t="s">
        <v>347</v>
      </c>
    </row>
    <row r="568" spans="1:4" x14ac:dyDescent="0.2">
      <c r="A568">
        <v>567</v>
      </c>
      <c r="B568" t="s">
        <v>350</v>
      </c>
      <c r="C568" t="s">
        <v>349</v>
      </c>
      <c r="D568" t="s">
        <v>347</v>
      </c>
    </row>
    <row r="569" spans="1:4" x14ac:dyDescent="0.2">
      <c r="A569">
        <v>568</v>
      </c>
      <c r="B569" t="s">
        <v>350</v>
      </c>
      <c r="C569" t="s">
        <v>349</v>
      </c>
      <c r="D569" t="s">
        <v>347</v>
      </c>
    </row>
    <row r="570" spans="1:4" x14ac:dyDescent="0.2">
      <c r="A570">
        <v>569</v>
      </c>
      <c r="B570" t="s">
        <v>350</v>
      </c>
      <c r="C570" t="s">
        <v>349</v>
      </c>
      <c r="D570" t="s">
        <v>347</v>
      </c>
    </row>
    <row r="571" spans="1:4" x14ac:dyDescent="0.2">
      <c r="A571">
        <v>570</v>
      </c>
      <c r="B571" t="s">
        <v>350</v>
      </c>
      <c r="C571" t="s">
        <v>349</v>
      </c>
      <c r="D571" t="s">
        <v>347</v>
      </c>
    </row>
    <row r="572" spans="1:4" x14ac:dyDescent="0.2">
      <c r="A572">
        <v>571</v>
      </c>
      <c r="B572" t="s">
        <v>350</v>
      </c>
      <c r="C572" t="s">
        <v>349</v>
      </c>
      <c r="D572" t="s">
        <v>347</v>
      </c>
    </row>
    <row r="573" spans="1:4" x14ac:dyDescent="0.2">
      <c r="A573">
        <v>572</v>
      </c>
      <c r="B573" t="s">
        <v>350</v>
      </c>
      <c r="C573" t="s">
        <v>344</v>
      </c>
      <c r="D573" t="s">
        <v>347</v>
      </c>
    </row>
    <row r="574" spans="1:4" x14ac:dyDescent="0.2">
      <c r="A574">
        <v>573</v>
      </c>
      <c r="B574" t="s">
        <v>350</v>
      </c>
      <c r="C574" t="s">
        <v>349</v>
      </c>
      <c r="D574" t="s">
        <v>347</v>
      </c>
    </row>
    <row r="575" spans="1:4" x14ac:dyDescent="0.2">
      <c r="A575">
        <v>574</v>
      </c>
      <c r="B575" t="s">
        <v>350</v>
      </c>
      <c r="C575" t="s">
        <v>349</v>
      </c>
      <c r="D575" t="s">
        <v>347</v>
      </c>
    </row>
    <row r="576" spans="1:4" x14ac:dyDescent="0.2">
      <c r="A576">
        <v>575</v>
      </c>
      <c r="B576" t="s">
        <v>350</v>
      </c>
      <c r="C576" t="s">
        <v>349</v>
      </c>
      <c r="D576" t="s">
        <v>347</v>
      </c>
    </row>
    <row r="577" spans="1:4" x14ac:dyDescent="0.2">
      <c r="A577">
        <v>576</v>
      </c>
      <c r="B577" t="s">
        <v>350</v>
      </c>
      <c r="C577" t="s">
        <v>349</v>
      </c>
      <c r="D577" t="s">
        <v>347</v>
      </c>
    </row>
    <row r="578" spans="1:4" x14ac:dyDescent="0.2">
      <c r="A578">
        <v>577</v>
      </c>
      <c r="B578" t="s">
        <v>350</v>
      </c>
      <c r="C578" t="s">
        <v>349</v>
      </c>
      <c r="D578" t="s">
        <v>348</v>
      </c>
    </row>
    <row r="579" spans="1:4" x14ac:dyDescent="0.2">
      <c r="A579">
        <v>578</v>
      </c>
      <c r="B579" t="s">
        <v>350</v>
      </c>
      <c r="C579" t="s">
        <v>349</v>
      </c>
      <c r="D579" t="s">
        <v>348</v>
      </c>
    </row>
    <row r="580" spans="1:4" x14ac:dyDescent="0.2">
      <c r="A580">
        <v>579</v>
      </c>
      <c r="B580" t="s">
        <v>350</v>
      </c>
      <c r="C580" t="s">
        <v>349</v>
      </c>
      <c r="D580" t="s">
        <v>348</v>
      </c>
    </row>
    <row r="581" spans="1:4" x14ac:dyDescent="0.2">
      <c r="A581">
        <v>580</v>
      </c>
      <c r="B581" t="s">
        <v>350</v>
      </c>
      <c r="C581" t="s">
        <v>349</v>
      </c>
      <c r="D581" t="s">
        <v>348</v>
      </c>
    </row>
    <row r="582" spans="1:4" x14ac:dyDescent="0.2">
      <c r="A582">
        <v>581</v>
      </c>
      <c r="B582" t="s">
        <v>350</v>
      </c>
      <c r="C582" t="s">
        <v>349</v>
      </c>
      <c r="D582" t="s">
        <v>348</v>
      </c>
    </row>
    <row r="583" spans="1:4" x14ac:dyDescent="0.2">
      <c r="A583">
        <v>582</v>
      </c>
      <c r="B583" t="s">
        <v>350</v>
      </c>
      <c r="C583" t="s">
        <v>349</v>
      </c>
      <c r="D583" t="s">
        <v>348</v>
      </c>
    </row>
    <row r="584" spans="1:4" x14ac:dyDescent="0.2">
      <c r="A584">
        <v>583</v>
      </c>
      <c r="B584" t="s">
        <v>350</v>
      </c>
      <c r="C584" t="s">
        <v>349</v>
      </c>
      <c r="D584" t="s">
        <v>348</v>
      </c>
    </row>
    <row r="585" spans="1:4" x14ac:dyDescent="0.2">
      <c r="A585">
        <v>584</v>
      </c>
      <c r="B585" t="s">
        <v>350</v>
      </c>
      <c r="C585" t="s">
        <v>349</v>
      </c>
      <c r="D585" t="s">
        <v>348</v>
      </c>
    </row>
    <row r="586" spans="1:4" x14ac:dyDescent="0.2">
      <c r="A586">
        <v>585</v>
      </c>
      <c r="B586" t="s">
        <v>350</v>
      </c>
      <c r="C586" t="s">
        <v>349</v>
      </c>
      <c r="D586" t="s">
        <v>348</v>
      </c>
    </row>
    <row r="587" spans="1:4" x14ac:dyDescent="0.2">
      <c r="A587">
        <v>586</v>
      </c>
      <c r="B587" t="s">
        <v>350</v>
      </c>
      <c r="C587" t="s">
        <v>349</v>
      </c>
      <c r="D587" t="s">
        <v>348</v>
      </c>
    </row>
    <row r="588" spans="1:4" x14ac:dyDescent="0.2">
      <c r="A588">
        <v>587</v>
      </c>
      <c r="B588" t="s">
        <v>350</v>
      </c>
      <c r="C588" t="s">
        <v>349</v>
      </c>
      <c r="D588" t="s">
        <v>348</v>
      </c>
    </row>
    <row r="589" spans="1:4" x14ac:dyDescent="0.2">
      <c r="A589">
        <v>588</v>
      </c>
      <c r="B589" t="s">
        <v>350</v>
      </c>
      <c r="C589" t="s">
        <v>349</v>
      </c>
      <c r="D589" t="s">
        <v>348</v>
      </c>
    </row>
    <row r="590" spans="1:4" x14ac:dyDescent="0.2">
      <c r="A590">
        <v>589</v>
      </c>
      <c r="B590" t="s">
        <v>350</v>
      </c>
      <c r="C590" t="s">
        <v>349</v>
      </c>
      <c r="D590" t="s">
        <v>348</v>
      </c>
    </row>
    <row r="591" spans="1:4" x14ac:dyDescent="0.2">
      <c r="A591">
        <v>590</v>
      </c>
      <c r="B591" t="s">
        <v>350</v>
      </c>
      <c r="C591" t="s">
        <v>349</v>
      </c>
      <c r="D591" t="s">
        <v>348</v>
      </c>
    </row>
    <row r="592" spans="1:4" x14ac:dyDescent="0.2">
      <c r="A592">
        <v>591</v>
      </c>
      <c r="B592" t="s">
        <v>350</v>
      </c>
      <c r="C592" t="s">
        <v>349</v>
      </c>
      <c r="D592" t="s">
        <v>348</v>
      </c>
    </row>
    <row r="593" spans="1:4" x14ac:dyDescent="0.2">
      <c r="A593">
        <v>592</v>
      </c>
      <c r="B593" t="s">
        <v>350</v>
      </c>
      <c r="C593" t="s">
        <v>349</v>
      </c>
      <c r="D593" t="s">
        <v>348</v>
      </c>
    </row>
    <row r="594" spans="1:4" x14ac:dyDescent="0.2">
      <c r="A594">
        <v>593</v>
      </c>
      <c r="B594" t="s">
        <v>350</v>
      </c>
      <c r="C594" t="s">
        <v>349</v>
      </c>
      <c r="D594" t="s">
        <v>348</v>
      </c>
    </row>
    <row r="595" spans="1:4" x14ac:dyDescent="0.2">
      <c r="A595">
        <v>594</v>
      </c>
      <c r="B595" t="s">
        <v>350</v>
      </c>
      <c r="C595" t="s">
        <v>349</v>
      </c>
      <c r="D595" t="s">
        <v>348</v>
      </c>
    </row>
    <row r="596" spans="1:4" x14ac:dyDescent="0.2">
      <c r="A596">
        <v>595</v>
      </c>
      <c r="B596" t="s">
        <v>350</v>
      </c>
      <c r="C596" t="s">
        <v>349</v>
      </c>
      <c r="D596" t="s">
        <v>348</v>
      </c>
    </row>
    <row r="597" spans="1:4" x14ac:dyDescent="0.2">
      <c r="A597">
        <v>596</v>
      </c>
      <c r="B597" t="s">
        <v>350</v>
      </c>
      <c r="C597" t="s">
        <v>349</v>
      </c>
      <c r="D597" t="s">
        <v>348</v>
      </c>
    </row>
    <row r="598" spans="1:4" x14ac:dyDescent="0.2">
      <c r="A598">
        <v>597</v>
      </c>
      <c r="B598" t="s">
        <v>350</v>
      </c>
      <c r="C598" t="s">
        <v>349</v>
      </c>
      <c r="D598" t="s">
        <v>348</v>
      </c>
    </row>
    <row r="599" spans="1:4" x14ac:dyDescent="0.2">
      <c r="A599">
        <v>598</v>
      </c>
      <c r="B599" t="s">
        <v>350</v>
      </c>
      <c r="C599" t="s">
        <v>349</v>
      </c>
      <c r="D599" t="s">
        <v>348</v>
      </c>
    </row>
    <row r="600" spans="1:4" x14ac:dyDescent="0.2">
      <c r="A600">
        <v>599</v>
      </c>
      <c r="B600" t="s">
        <v>350</v>
      </c>
      <c r="C600" t="s">
        <v>349</v>
      </c>
      <c r="D600" t="s">
        <v>348</v>
      </c>
    </row>
    <row r="601" spans="1:4" x14ac:dyDescent="0.2">
      <c r="A601">
        <v>600</v>
      </c>
      <c r="B601" t="s">
        <v>350</v>
      </c>
      <c r="C601" t="s">
        <v>349</v>
      </c>
      <c r="D601" t="s">
        <v>348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M24" sqref="M24"/>
    </sheetView>
  </sheetViews>
  <sheetFormatPr defaultRowHeight="12.75" x14ac:dyDescent="0.2"/>
  <cols>
    <col min="13" max="13" width="16.140625" bestFit="1" customWidth="1"/>
    <col min="14" max="14" width="15.5703125" bestFit="1" customWidth="1"/>
    <col min="15" max="15" width="15.28515625" customWidth="1"/>
    <col min="16" max="16" width="12.85546875" customWidth="1"/>
    <col min="17" max="17" width="15.28515625" bestFit="1" customWidth="1"/>
  </cols>
  <sheetData>
    <row r="1" spans="1:17" ht="23.25" x14ac:dyDescent="0.35">
      <c r="A1" s="234" t="s">
        <v>361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7" ht="15" x14ac:dyDescent="0.25">
      <c r="A2" s="230" t="s">
        <v>362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4" spans="1:17" ht="15.75" thickBot="1" x14ac:dyDescent="0.25">
      <c r="B4" s="69" t="s">
        <v>339</v>
      </c>
      <c r="C4" s="70" t="s">
        <v>363</v>
      </c>
      <c r="D4" s="70" t="s">
        <v>34</v>
      </c>
      <c r="E4" s="70" t="s">
        <v>364</v>
      </c>
      <c r="F4" s="70" t="s">
        <v>365</v>
      </c>
      <c r="G4" s="70" t="s">
        <v>366</v>
      </c>
      <c r="H4" s="70" t="s">
        <v>42</v>
      </c>
      <c r="I4" s="70" t="s">
        <v>41</v>
      </c>
      <c r="J4" s="71" t="s">
        <v>367</v>
      </c>
      <c r="M4" s="63" t="s">
        <v>353</v>
      </c>
      <c r="N4" t="s">
        <v>370</v>
      </c>
      <c r="O4" t="s">
        <v>492</v>
      </c>
      <c r="P4" t="s">
        <v>493</v>
      </c>
    </row>
    <row r="5" spans="1:17" ht="13.5" thickTop="1" x14ac:dyDescent="0.2">
      <c r="A5" s="17"/>
      <c r="B5" s="72">
        <v>1</v>
      </c>
      <c r="C5" s="73" t="s">
        <v>371</v>
      </c>
      <c r="D5" s="73" t="s">
        <v>372</v>
      </c>
      <c r="E5" s="74" t="s">
        <v>373</v>
      </c>
      <c r="F5" s="74" t="s">
        <v>374</v>
      </c>
      <c r="G5" s="75">
        <v>41306</v>
      </c>
      <c r="H5" s="74">
        <v>10</v>
      </c>
      <c r="I5" s="74">
        <v>125</v>
      </c>
      <c r="J5" s="76">
        <f>H5*I5</f>
        <v>1250</v>
      </c>
      <c r="K5" s="17"/>
      <c r="L5" s="17"/>
      <c r="M5" s="61" t="s">
        <v>375</v>
      </c>
      <c r="N5" s="2">
        <v>54903</v>
      </c>
      <c r="O5" s="22">
        <v>43922.400000000001</v>
      </c>
      <c r="P5" s="22">
        <v>10980.599999999999</v>
      </c>
    </row>
    <row r="6" spans="1:17" x14ac:dyDescent="0.2">
      <c r="A6" s="17"/>
      <c r="B6" s="77">
        <v>2</v>
      </c>
      <c r="C6" s="78" t="s">
        <v>371</v>
      </c>
      <c r="D6" s="78" t="s">
        <v>376</v>
      </c>
      <c r="E6" s="78" t="s">
        <v>377</v>
      </c>
      <c r="F6" s="78" t="s">
        <v>378</v>
      </c>
      <c r="G6" s="79">
        <v>41306</v>
      </c>
      <c r="H6" s="78">
        <v>60</v>
      </c>
      <c r="I6" s="78">
        <v>100</v>
      </c>
      <c r="J6" s="80">
        <f t="shared" ref="J6:J34" si="0">H6*I6</f>
        <v>6000</v>
      </c>
      <c r="K6" s="17"/>
      <c r="L6" s="17"/>
      <c r="M6" s="64" t="s">
        <v>379</v>
      </c>
      <c r="N6" s="2">
        <v>8856</v>
      </c>
      <c r="O6" s="22">
        <v>7084.8</v>
      </c>
      <c r="P6" s="22">
        <v>1771.1999999999998</v>
      </c>
    </row>
    <row r="7" spans="1:17" x14ac:dyDescent="0.2">
      <c r="A7" s="17"/>
      <c r="B7" s="81">
        <v>3</v>
      </c>
      <c r="C7" s="82" t="s">
        <v>371</v>
      </c>
      <c r="D7" s="82" t="s">
        <v>380</v>
      </c>
      <c r="E7" s="83" t="s">
        <v>377</v>
      </c>
      <c r="F7" s="83" t="s">
        <v>381</v>
      </c>
      <c r="G7" s="84">
        <v>41310</v>
      </c>
      <c r="H7" s="83">
        <v>45</v>
      </c>
      <c r="I7" s="83">
        <v>80</v>
      </c>
      <c r="J7" s="85">
        <f t="shared" si="0"/>
        <v>3600</v>
      </c>
      <c r="K7" s="17"/>
      <c r="L7" s="17"/>
      <c r="M7" s="64" t="s">
        <v>382</v>
      </c>
      <c r="N7" s="2">
        <v>144</v>
      </c>
      <c r="O7" s="22">
        <v>115.2</v>
      </c>
      <c r="P7" s="22">
        <v>28.799999999999997</v>
      </c>
    </row>
    <row r="8" spans="1:17" x14ac:dyDescent="0.2">
      <c r="A8" s="17"/>
      <c r="B8" s="77">
        <v>4</v>
      </c>
      <c r="C8" s="78" t="s">
        <v>371</v>
      </c>
      <c r="D8" s="78" t="s">
        <v>383</v>
      </c>
      <c r="E8" s="78" t="s">
        <v>373</v>
      </c>
      <c r="F8" s="78" t="s">
        <v>384</v>
      </c>
      <c r="G8" s="79">
        <v>41311</v>
      </c>
      <c r="H8" s="78">
        <v>33</v>
      </c>
      <c r="I8" s="78">
        <v>123</v>
      </c>
      <c r="J8" s="80">
        <f t="shared" si="0"/>
        <v>4059</v>
      </c>
      <c r="K8" s="17"/>
      <c r="L8" s="17"/>
      <c r="M8" s="64" t="s">
        <v>385</v>
      </c>
      <c r="N8" s="2">
        <v>3816</v>
      </c>
      <c r="O8" s="22">
        <v>3052.8</v>
      </c>
      <c r="P8" s="22">
        <v>763.19999999999982</v>
      </c>
    </row>
    <row r="9" spans="1:17" x14ac:dyDescent="0.2">
      <c r="A9" s="17"/>
      <c r="B9" s="81">
        <v>5</v>
      </c>
      <c r="C9" s="82" t="s">
        <v>371</v>
      </c>
      <c r="D9" s="82" t="s">
        <v>386</v>
      </c>
      <c r="E9" s="83" t="s">
        <v>377</v>
      </c>
      <c r="F9" s="83" t="s">
        <v>387</v>
      </c>
      <c r="G9" s="84">
        <v>41311</v>
      </c>
      <c r="H9" s="83">
        <v>44</v>
      </c>
      <c r="I9" s="83">
        <v>456</v>
      </c>
      <c r="J9" s="85">
        <f t="shared" si="0"/>
        <v>20064</v>
      </c>
      <c r="K9" s="17"/>
      <c r="L9" s="17"/>
      <c r="M9" s="64" t="s">
        <v>388</v>
      </c>
      <c r="N9" s="2">
        <v>30432</v>
      </c>
      <c r="O9" s="22">
        <v>24345.600000000002</v>
      </c>
      <c r="P9" s="22">
        <v>6086.3999999999978</v>
      </c>
    </row>
    <row r="10" spans="1:17" x14ac:dyDescent="0.2">
      <c r="A10" s="17"/>
      <c r="B10" s="77">
        <v>6</v>
      </c>
      <c r="C10" s="78" t="s">
        <v>371</v>
      </c>
      <c r="D10" s="78" t="s">
        <v>389</v>
      </c>
      <c r="E10" s="78" t="s">
        <v>390</v>
      </c>
      <c r="F10" s="78" t="s">
        <v>391</v>
      </c>
      <c r="G10" s="79">
        <v>41311</v>
      </c>
      <c r="H10" s="78">
        <v>12</v>
      </c>
      <c r="I10" s="78">
        <v>14</v>
      </c>
      <c r="J10" s="80">
        <f t="shared" si="0"/>
        <v>168</v>
      </c>
      <c r="K10" s="17"/>
      <c r="L10" s="17"/>
      <c r="M10" s="64" t="s">
        <v>392</v>
      </c>
      <c r="N10" s="2">
        <v>11655</v>
      </c>
      <c r="O10" s="22">
        <v>9324</v>
      </c>
      <c r="P10" s="22">
        <v>2331</v>
      </c>
    </row>
    <row r="11" spans="1:17" x14ac:dyDescent="0.2">
      <c r="A11" s="17"/>
      <c r="B11" s="81">
        <v>7</v>
      </c>
      <c r="C11" s="82" t="s">
        <v>371</v>
      </c>
      <c r="D11" s="82" t="s">
        <v>393</v>
      </c>
      <c r="E11" s="83" t="s">
        <v>390</v>
      </c>
      <c r="F11" s="83" t="s">
        <v>394</v>
      </c>
      <c r="G11" s="84">
        <v>41319</v>
      </c>
      <c r="H11" s="83">
        <v>5</v>
      </c>
      <c r="I11" s="83">
        <v>147</v>
      </c>
      <c r="J11" s="85">
        <f t="shared" si="0"/>
        <v>735</v>
      </c>
      <c r="K11" s="17"/>
      <c r="L11" s="17"/>
      <c r="M11" s="61" t="s">
        <v>311</v>
      </c>
      <c r="N11" s="2">
        <v>54903</v>
      </c>
      <c r="O11" s="22">
        <v>43922.400000000001</v>
      </c>
      <c r="P11" s="22">
        <v>10980.599999999999</v>
      </c>
    </row>
    <row r="12" spans="1:17" x14ac:dyDescent="0.2">
      <c r="A12" s="17"/>
      <c r="B12" s="77">
        <v>8</v>
      </c>
      <c r="C12" s="78" t="s">
        <v>371</v>
      </c>
      <c r="D12" s="78" t="s">
        <v>395</v>
      </c>
      <c r="E12" s="78" t="s">
        <v>396</v>
      </c>
      <c r="F12" s="78" t="s">
        <v>397</v>
      </c>
      <c r="G12" s="79">
        <v>41319</v>
      </c>
      <c r="H12" s="78">
        <v>8</v>
      </c>
      <c r="I12" s="78">
        <v>258</v>
      </c>
      <c r="J12" s="80">
        <f t="shared" si="0"/>
        <v>2064</v>
      </c>
      <c r="K12" s="17"/>
      <c r="L12" s="17"/>
      <c r="Q12" s="17"/>
    </row>
    <row r="13" spans="1:17" x14ac:dyDescent="0.2">
      <c r="A13" s="17"/>
      <c r="B13" s="81">
        <v>9</v>
      </c>
      <c r="C13" s="82" t="s">
        <v>371</v>
      </c>
      <c r="D13" s="82" t="s">
        <v>372</v>
      </c>
      <c r="E13" s="83" t="s">
        <v>375</v>
      </c>
      <c r="F13" s="83" t="s">
        <v>379</v>
      </c>
      <c r="G13" s="84">
        <v>41319</v>
      </c>
      <c r="H13" s="83">
        <v>24</v>
      </c>
      <c r="I13" s="83">
        <v>369</v>
      </c>
      <c r="J13" s="85">
        <f t="shared" si="0"/>
        <v>8856</v>
      </c>
      <c r="K13" s="17"/>
      <c r="L13" s="17"/>
      <c r="Q13" s="17"/>
    </row>
    <row r="14" spans="1:17" x14ac:dyDescent="0.2">
      <c r="A14" s="17"/>
      <c r="B14" s="77">
        <v>10</v>
      </c>
      <c r="C14" s="78" t="s">
        <v>371</v>
      </c>
      <c r="D14" s="78" t="s">
        <v>376</v>
      </c>
      <c r="E14" s="78" t="s">
        <v>375</v>
      </c>
      <c r="F14" s="78" t="s">
        <v>388</v>
      </c>
      <c r="G14" s="79">
        <v>41319</v>
      </c>
      <c r="H14" s="78">
        <v>32</v>
      </c>
      <c r="I14" s="78">
        <v>951</v>
      </c>
      <c r="J14" s="80">
        <f t="shared" si="0"/>
        <v>30432</v>
      </c>
      <c r="K14" s="17"/>
      <c r="L14" s="17"/>
      <c r="Q14" s="17"/>
    </row>
    <row r="15" spans="1:17" x14ac:dyDescent="0.2">
      <c r="A15" s="17"/>
      <c r="B15" s="81">
        <v>11</v>
      </c>
      <c r="C15" s="82" t="s">
        <v>371</v>
      </c>
      <c r="D15" s="82" t="s">
        <v>380</v>
      </c>
      <c r="E15" s="83" t="s">
        <v>375</v>
      </c>
      <c r="F15" s="83" t="s">
        <v>385</v>
      </c>
      <c r="G15" s="84">
        <v>41319</v>
      </c>
      <c r="H15" s="83">
        <v>24</v>
      </c>
      <c r="I15" s="83">
        <v>159</v>
      </c>
      <c r="J15" s="85">
        <f t="shared" si="0"/>
        <v>3816</v>
      </c>
      <c r="K15" s="17"/>
      <c r="L15" s="17"/>
      <c r="Q15" s="17"/>
    </row>
    <row r="16" spans="1:17" x14ac:dyDescent="0.2">
      <c r="A16" s="17"/>
      <c r="B16" s="77">
        <v>12</v>
      </c>
      <c r="C16" s="78" t="s">
        <v>371</v>
      </c>
      <c r="D16" s="78" t="s">
        <v>383</v>
      </c>
      <c r="E16" s="78" t="s">
        <v>373</v>
      </c>
      <c r="F16" s="78" t="s">
        <v>398</v>
      </c>
      <c r="G16" s="79">
        <v>41321</v>
      </c>
      <c r="H16" s="78">
        <v>20</v>
      </c>
      <c r="I16" s="78">
        <v>7</v>
      </c>
      <c r="J16" s="80">
        <f t="shared" si="0"/>
        <v>140</v>
      </c>
      <c r="K16" s="17"/>
      <c r="L16" s="17"/>
      <c r="Q16" s="17"/>
    </row>
    <row r="17" spans="1:17" x14ac:dyDescent="0.2">
      <c r="A17" s="17"/>
      <c r="B17" s="81">
        <v>13</v>
      </c>
      <c r="C17" s="82" t="s">
        <v>371</v>
      </c>
      <c r="D17" s="82" t="s">
        <v>386</v>
      </c>
      <c r="E17" s="83" t="s">
        <v>373</v>
      </c>
      <c r="F17" s="83" t="s">
        <v>399</v>
      </c>
      <c r="G17" s="84">
        <v>41321</v>
      </c>
      <c r="H17" s="83">
        <v>45</v>
      </c>
      <c r="I17" s="83">
        <v>873</v>
      </c>
      <c r="J17" s="85">
        <f t="shared" si="0"/>
        <v>39285</v>
      </c>
      <c r="K17" s="17"/>
      <c r="L17" s="17"/>
      <c r="Q17" s="17"/>
    </row>
    <row r="18" spans="1:17" x14ac:dyDescent="0.2">
      <c r="A18" s="17"/>
      <c r="B18" s="77">
        <v>14</v>
      </c>
      <c r="C18" s="78" t="s">
        <v>371</v>
      </c>
      <c r="D18" s="78" t="s">
        <v>389</v>
      </c>
      <c r="E18" s="78" t="s">
        <v>396</v>
      </c>
      <c r="F18" s="78" t="s">
        <v>400</v>
      </c>
      <c r="G18" s="79">
        <v>41321</v>
      </c>
      <c r="H18" s="78">
        <v>45</v>
      </c>
      <c r="I18" s="78">
        <v>222</v>
      </c>
      <c r="J18" s="80">
        <f t="shared" si="0"/>
        <v>9990</v>
      </c>
      <c r="K18" s="17"/>
      <c r="L18" s="17"/>
      <c r="Q18" s="17"/>
    </row>
    <row r="19" spans="1:17" x14ac:dyDescent="0.2">
      <c r="A19" s="17"/>
      <c r="B19" s="81">
        <v>15</v>
      </c>
      <c r="C19" s="82" t="s">
        <v>371</v>
      </c>
      <c r="D19" s="82" t="s">
        <v>393</v>
      </c>
      <c r="E19" s="83" t="s">
        <v>373</v>
      </c>
      <c r="F19" s="83" t="s">
        <v>401</v>
      </c>
      <c r="G19" s="84">
        <v>41322</v>
      </c>
      <c r="H19" s="83">
        <v>45</v>
      </c>
      <c r="I19" s="83">
        <v>357</v>
      </c>
      <c r="J19" s="85">
        <f t="shared" si="0"/>
        <v>16065</v>
      </c>
      <c r="K19" s="17"/>
      <c r="L19" s="17"/>
      <c r="Q19" s="17"/>
    </row>
    <row r="20" spans="1:17" x14ac:dyDescent="0.2">
      <c r="A20" s="17"/>
      <c r="B20" s="77">
        <v>16</v>
      </c>
      <c r="C20" s="78" t="s">
        <v>371</v>
      </c>
      <c r="D20" s="78" t="s">
        <v>395</v>
      </c>
      <c r="E20" s="78" t="s">
        <v>375</v>
      </c>
      <c r="F20" s="78" t="s">
        <v>382</v>
      </c>
      <c r="G20" s="79">
        <v>41326</v>
      </c>
      <c r="H20" s="78">
        <v>12</v>
      </c>
      <c r="I20" s="78">
        <v>12</v>
      </c>
      <c r="J20" s="80">
        <f t="shared" si="0"/>
        <v>144</v>
      </c>
      <c r="K20" s="17"/>
      <c r="L20" s="17"/>
      <c r="Q20" s="17"/>
    </row>
    <row r="21" spans="1:17" x14ac:dyDescent="0.2">
      <c r="A21" s="17"/>
      <c r="B21" s="81">
        <v>17</v>
      </c>
      <c r="C21" s="82" t="s">
        <v>371</v>
      </c>
      <c r="D21" s="82" t="s">
        <v>372</v>
      </c>
      <c r="E21" s="83" t="s">
        <v>373</v>
      </c>
      <c r="F21" s="83" t="s">
        <v>402</v>
      </c>
      <c r="G21" s="84">
        <v>41327</v>
      </c>
      <c r="H21" s="83">
        <v>1</v>
      </c>
      <c r="I21" s="83">
        <v>24</v>
      </c>
      <c r="J21" s="85">
        <f t="shared" si="0"/>
        <v>24</v>
      </c>
      <c r="K21" s="17"/>
      <c r="L21" s="17"/>
      <c r="Q21" s="17"/>
    </row>
    <row r="22" spans="1:17" x14ac:dyDescent="0.2">
      <c r="A22" s="17"/>
      <c r="B22" s="77">
        <v>18</v>
      </c>
      <c r="C22" s="78" t="s">
        <v>371</v>
      </c>
      <c r="D22" s="78" t="s">
        <v>376</v>
      </c>
      <c r="E22" s="78" t="s">
        <v>403</v>
      </c>
      <c r="F22" s="78" t="s">
        <v>404</v>
      </c>
      <c r="G22" s="79">
        <v>41327</v>
      </c>
      <c r="H22" s="78">
        <v>145</v>
      </c>
      <c r="I22" s="78">
        <v>64</v>
      </c>
      <c r="J22" s="80">
        <f t="shared" si="0"/>
        <v>9280</v>
      </c>
      <c r="K22" s="17"/>
      <c r="L22" s="17"/>
      <c r="Q22" s="17"/>
    </row>
    <row r="23" spans="1:17" x14ac:dyDescent="0.2">
      <c r="A23" s="17"/>
      <c r="B23" s="81">
        <v>19</v>
      </c>
      <c r="C23" s="82" t="s">
        <v>371</v>
      </c>
      <c r="D23" s="82" t="s">
        <v>380</v>
      </c>
      <c r="E23" s="83" t="s">
        <v>403</v>
      </c>
      <c r="F23" s="83" t="s">
        <v>405</v>
      </c>
      <c r="G23" s="84">
        <v>41331</v>
      </c>
      <c r="H23" s="83">
        <v>10</v>
      </c>
      <c r="I23" s="83">
        <v>128</v>
      </c>
      <c r="J23" s="85">
        <f t="shared" si="0"/>
        <v>1280</v>
      </c>
      <c r="K23" s="17"/>
      <c r="L23" s="17"/>
      <c r="Q23" s="17"/>
    </row>
    <row r="24" spans="1:17" x14ac:dyDescent="0.2">
      <c r="A24" s="17"/>
      <c r="B24" s="77">
        <v>20</v>
      </c>
      <c r="C24" s="78" t="s">
        <v>371</v>
      </c>
      <c r="D24" s="78" t="s">
        <v>383</v>
      </c>
      <c r="E24" s="78" t="s">
        <v>377</v>
      </c>
      <c r="F24" s="78" t="s">
        <v>381</v>
      </c>
      <c r="G24" s="79">
        <v>41336</v>
      </c>
      <c r="H24" s="78">
        <v>20</v>
      </c>
      <c r="I24" s="78">
        <v>1024</v>
      </c>
      <c r="J24" s="80">
        <f t="shared" si="0"/>
        <v>20480</v>
      </c>
      <c r="K24" s="17"/>
      <c r="L24" s="17"/>
      <c r="Q24" s="17"/>
    </row>
    <row r="25" spans="1:17" x14ac:dyDescent="0.2">
      <c r="A25" s="17"/>
      <c r="B25" s="81">
        <v>21</v>
      </c>
      <c r="C25" s="82" t="s">
        <v>371</v>
      </c>
      <c r="D25" s="82" t="s">
        <v>386</v>
      </c>
      <c r="E25" s="83" t="s">
        <v>403</v>
      </c>
      <c r="F25" s="83" t="s">
        <v>406</v>
      </c>
      <c r="G25" s="84">
        <v>41337</v>
      </c>
      <c r="H25" s="83">
        <v>30</v>
      </c>
      <c r="I25" s="83">
        <v>555</v>
      </c>
      <c r="J25" s="85">
        <f t="shared" si="0"/>
        <v>16650</v>
      </c>
      <c r="K25" s="17"/>
      <c r="L25" s="17"/>
      <c r="Q25" s="17"/>
    </row>
    <row r="26" spans="1:17" x14ac:dyDescent="0.2">
      <c r="A26" s="17"/>
      <c r="B26" s="77">
        <v>22</v>
      </c>
      <c r="C26" s="78" t="s">
        <v>371</v>
      </c>
      <c r="D26" s="78" t="s">
        <v>389</v>
      </c>
      <c r="E26" s="78" t="s">
        <v>377</v>
      </c>
      <c r="F26" s="78" t="s">
        <v>407</v>
      </c>
      <c r="G26" s="79">
        <v>41338</v>
      </c>
      <c r="H26" s="78">
        <v>12</v>
      </c>
      <c r="I26" s="78">
        <v>666</v>
      </c>
      <c r="J26" s="80">
        <f t="shared" si="0"/>
        <v>7992</v>
      </c>
      <c r="K26" s="17"/>
      <c r="L26" s="17"/>
      <c r="Q26" s="17"/>
    </row>
    <row r="27" spans="1:17" x14ac:dyDescent="0.2">
      <c r="A27" s="17"/>
      <c r="B27" s="81">
        <v>23</v>
      </c>
      <c r="C27" s="82" t="s">
        <v>371</v>
      </c>
      <c r="D27" s="82" t="s">
        <v>393</v>
      </c>
      <c r="E27" s="83" t="s">
        <v>375</v>
      </c>
      <c r="F27" s="83" t="s">
        <v>392</v>
      </c>
      <c r="G27" s="84">
        <v>41339</v>
      </c>
      <c r="H27" s="83">
        <v>15</v>
      </c>
      <c r="I27" s="83">
        <v>777</v>
      </c>
      <c r="J27" s="85">
        <f t="shared" si="0"/>
        <v>11655</v>
      </c>
      <c r="K27" s="17"/>
      <c r="L27" s="17"/>
      <c r="Q27" s="17"/>
    </row>
    <row r="28" spans="1:17" x14ac:dyDescent="0.2">
      <c r="A28" s="17"/>
      <c r="B28" s="77">
        <v>24</v>
      </c>
      <c r="C28" s="78" t="s">
        <v>371</v>
      </c>
      <c r="D28" s="78" t="s">
        <v>395</v>
      </c>
      <c r="E28" s="78" t="s">
        <v>396</v>
      </c>
      <c r="F28" s="78" t="s">
        <v>408</v>
      </c>
      <c r="G28" s="79">
        <v>41340</v>
      </c>
      <c r="H28" s="78">
        <v>18</v>
      </c>
      <c r="I28" s="78">
        <v>888</v>
      </c>
      <c r="J28" s="80">
        <f t="shared" si="0"/>
        <v>15984</v>
      </c>
      <c r="K28" s="17"/>
      <c r="L28" s="17"/>
      <c r="Q28" s="17"/>
    </row>
    <row r="29" spans="1:17" x14ac:dyDescent="0.2">
      <c r="A29" s="17"/>
      <c r="B29" s="81">
        <v>25</v>
      </c>
      <c r="C29" s="82" t="s">
        <v>371</v>
      </c>
      <c r="D29" s="82" t="s">
        <v>372</v>
      </c>
      <c r="E29" s="83" t="s">
        <v>377</v>
      </c>
      <c r="F29" s="83" t="s">
        <v>409</v>
      </c>
      <c r="G29" s="84">
        <v>41341</v>
      </c>
      <c r="H29" s="83">
        <v>6</v>
      </c>
      <c r="I29" s="83">
        <v>999</v>
      </c>
      <c r="J29" s="85">
        <f>H29*I29</f>
        <v>5994</v>
      </c>
      <c r="K29" s="17"/>
      <c r="L29" s="17"/>
      <c r="Q29" s="17"/>
    </row>
    <row r="30" spans="1:17" x14ac:dyDescent="0.2">
      <c r="A30" s="17"/>
      <c r="B30" s="77">
        <v>26</v>
      </c>
      <c r="C30" s="78" t="s">
        <v>371</v>
      </c>
      <c r="D30" s="78" t="s">
        <v>376</v>
      </c>
      <c r="E30" s="78" t="s">
        <v>396</v>
      </c>
      <c r="F30" s="78" t="s">
        <v>410</v>
      </c>
      <c r="G30" s="79">
        <v>41341</v>
      </c>
      <c r="H30" s="78">
        <v>12</v>
      </c>
      <c r="I30" s="78">
        <v>200</v>
      </c>
      <c r="J30" s="80">
        <f t="shared" si="0"/>
        <v>2400</v>
      </c>
      <c r="K30" s="17"/>
      <c r="L30" s="17"/>
      <c r="Q30" s="17"/>
    </row>
    <row r="31" spans="1:17" x14ac:dyDescent="0.2">
      <c r="A31" s="17"/>
      <c r="B31" s="81">
        <v>27</v>
      </c>
      <c r="C31" s="82" t="s">
        <v>371</v>
      </c>
      <c r="D31" s="82" t="s">
        <v>380</v>
      </c>
      <c r="E31" s="83" t="s">
        <v>373</v>
      </c>
      <c r="F31" s="83" t="s">
        <v>411</v>
      </c>
      <c r="G31" s="84">
        <v>41342</v>
      </c>
      <c r="H31" s="83">
        <v>49</v>
      </c>
      <c r="I31" s="83">
        <v>300</v>
      </c>
      <c r="J31" s="85">
        <f t="shared" si="0"/>
        <v>14700</v>
      </c>
      <c r="K31" s="17"/>
      <c r="L31" s="17"/>
      <c r="Q31" s="17"/>
    </row>
    <row r="32" spans="1:17" x14ac:dyDescent="0.2">
      <c r="A32" s="17"/>
      <c r="B32" s="77">
        <v>28</v>
      </c>
      <c r="C32" s="78" t="s">
        <v>371</v>
      </c>
      <c r="D32" s="78" t="s">
        <v>383</v>
      </c>
      <c r="E32" s="78" t="s">
        <v>373</v>
      </c>
      <c r="F32" s="78" t="s">
        <v>412</v>
      </c>
      <c r="G32" s="79">
        <v>41343</v>
      </c>
      <c r="H32" s="78">
        <v>51</v>
      </c>
      <c r="I32" s="78">
        <v>400</v>
      </c>
      <c r="J32" s="80">
        <f t="shared" si="0"/>
        <v>20400</v>
      </c>
      <c r="K32" s="17"/>
      <c r="L32" s="17"/>
      <c r="Q32" s="17"/>
    </row>
    <row r="33" spans="1:17" x14ac:dyDescent="0.2">
      <c r="A33" s="17"/>
      <c r="B33" s="81">
        <v>29</v>
      </c>
      <c r="C33" s="82" t="s">
        <v>371</v>
      </c>
      <c r="D33" s="82" t="s">
        <v>386</v>
      </c>
      <c r="E33" s="83" t="s">
        <v>373</v>
      </c>
      <c r="F33" s="83" t="s">
        <v>398</v>
      </c>
      <c r="G33" s="84">
        <v>41343</v>
      </c>
      <c r="H33" s="83">
        <v>14</v>
      </c>
      <c r="I33" s="83">
        <v>222</v>
      </c>
      <c r="J33" s="85">
        <f t="shared" si="0"/>
        <v>3108</v>
      </c>
      <c r="K33" s="17"/>
      <c r="L33" s="17"/>
      <c r="Q33" s="17"/>
    </row>
    <row r="34" spans="1:17" x14ac:dyDescent="0.2">
      <c r="A34" s="17"/>
      <c r="B34" s="86">
        <v>30</v>
      </c>
      <c r="C34" s="87" t="s">
        <v>371</v>
      </c>
      <c r="D34" s="87" t="s">
        <v>389</v>
      </c>
      <c r="E34" s="87" t="s">
        <v>390</v>
      </c>
      <c r="F34" s="87" t="s">
        <v>413</v>
      </c>
      <c r="G34" s="88">
        <v>41343</v>
      </c>
      <c r="H34" s="87">
        <v>87</v>
      </c>
      <c r="I34" s="87">
        <v>111</v>
      </c>
      <c r="J34" s="89">
        <f t="shared" si="0"/>
        <v>9657</v>
      </c>
      <c r="K34" s="17"/>
      <c r="L34" s="17"/>
      <c r="Q34" s="17"/>
    </row>
  </sheetData>
  <mergeCells count="2">
    <mergeCell ref="A1:K1"/>
    <mergeCell ref="A2:K2"/>
  </mergeCells>
  <hyperlinks>
    <hyperlink ref="A2" r:id="rId2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M9" sqref="M6:M11"/>
    </sheetView>
  </sheetViews>
  <sheetFormatPr defaultRowHeight="12.75" x14ac:dyDescent="0.2"/>
  <cols>
    <col min="4" max="4" width="12.28515625" bestFit="1" customWidth="1"/>
    <col min="5" max="5" width="11" bestFit="1" customWidth="1"/>
    <col min="13" max="13" width="19.28515625" customWidth="1"/>
    <col min="14" max="14" width="14.28515625" bestFit="1" customWidth="1"/>
    <col min="15" max="15" width="11.5703125" bestFit="1" customWidth="1"/>
    <col min="16" max="16" width="15.5703125" bestFit="1" customWidth="1"/>
  </cols>
  <sheetData>
    <row r="1" spans="1:16" ht="23.25" x14ac:dyDescent="0.2">
      <c r="A1" s="232" t="s">
        <v>485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6" ht="15" x14ac:dyDescent="0.25">
      <c r="A2" s="230" t="s">
        <v>362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4" spans="1:16" ht="15.75" thickBot="1" x14ac:dyDescent="0.25">
      <c r="B4" s="69" t="s">
        <v>339</v>
      </c>
      <c r="C4" s="70" t="s">
        <v>363</v>
      </c>
      <c r="D4" s="70" t="s">
        <v>34</v>
      </c>
      <c r="E4" s="70" t="s">
        <v>364</v>
      </c>
      <c r="F4" s="70" t="s">
        <v>365</v>
      </c>
      <c r="G4" s="70" t="s">
        <v>366</v>
      </c>
      <c r="H4" s="70" t="s">
        <v>42</v>
      </c>
      <c r="I4" s="70" t="s">
        <v>41</v>
      </c>
      <c r="J4" s="71" t="s">
        <v>367</v>
      </c>
      <c r="N4" s="63" t="s">
        <v>448</v>
      </c>
    </row>
    <row r="5" spans="1:16" ht="13.5" thickTop="1" x14ac:dyDescent="0.2">
      <c r="A5" s="17"/>
      <c r="B5" s="72">
        <v>1</v>
      </c>
      <c r="C5" s="73" t="s">
        <v>371</v>
      </c>
      <c r="D5" s="73" t="s">
        <v>372</v>
      </c>
      <c r="E5" s="74" t="s">
        <v>373</v>
      </c>
      <c r="F5" s="74" t="s">
        <v>374</v>
      </c>
      <c r="G5" s="75">
        <v>41306</v>
      </c>
      <c r="H5" s="74">
        <v>10</v>
      </c>
      <c r="I5" s="74">
        <v>125</v>
      </c>
      <c r="J5" s="76">
        <f>H5*I5</f>
        <v>1250</v>
      </c>
      <c r="K5" s="17"/>
      <c r="L5" s="17"/>
      <c r="M5" s="63" t="s">
        <v>353</v>
      </c>
      <c r="N5" t="s">
        <v>369</v>
      </c>
      <c r="O5" t="s">
        <v>368</v>
      </c>
      <c r="P5" t="s">
        <v>370</v>
      </c>
    </row>
    <row r="6" spans="1:16" x14ac:dyDescent="0.2">
      <c r="A6" s="17"/>
      <c r="B6" s="77">
        <v>2</v>
      </c>
      <c r="C6" s="78" t="s">
        <v>371</v>
      </c>
      <c r="D6" s="78" t="s">
        <v>376</v>
      </c>
      <c r="E6" s="78" t="s">
        <v>377</v>
      </c>
      <c r="F6" s="78" t="s">
        <v>378</v>
      </c>
      <c r="G6" s="79">
        <v>41306</v>
      </c>
      <c r="H6" s="78">
        <v>60</v>
      </c>
      <c r="I6" s="78">
        <v>100</v>
      </c>
      <c r="J6" s="80">
        <f t="shared" ref="J6:J34" si="0">H6*I6</f>
        <v>6000</v>
      </c>
      <c r="K6" s="17"/>
      <c r="L6" s="17"/>
      <c r="M6" s="107" t="s">
        <v>486</v>
      </c>
      <c r="N6" s="2">
        <v>898</v>
      </c>
      <c r="O6" s="2">
        <v>204</v>
      </c>
      <c r="P6" s="2">
        <v>35141</v>
      </c>
    </row>
    <row r="7" spans="1:16" x14ac:dyDescent="0.2">
      <c r="A7" s="17"/>
      <c r="B7" s="81">
        <v>3</v>
      </c>
      <c r="C7" s="82" t="s">
        <v>371</v>
      </c>
      <c r="D7" s="82" t="s">
        <v>380</v>
      </c>
      <c r="E7" s="83" t="s">
        <v>377</v>
      </c>
      <c r="F7" s="83" t="s">
        <v>381</v>
      </c>
      <c r="G7" s="84">
        <v>41310</v>
      </c>
      <c r="H7" s="83">
        <v>45</v>
      </c>
      <c r="I7" s="83">
        <v>80</v>
      </c>
      <c r="J7" s="85">
        <f t="shared" si="0"/>
        <v>3600</v>
      </c>
      <c r="K7" s="17"/>
      <c r="L7" s="17"/>
      <c r="M7" s="107" t="s">
        <v>487</v>
      </c>
      <c r="N7" s="2">
        <v>1884</v>
      </c>
      <c r="O7" s="2">
        <v>93</v>
      </c>
      <c r="P7" s="2">
        <v>45903</v>
      </c>
    </row>
    <row r="8" spans="1:16" x14ac:dyDescent="0.2">
      <c r="A8" s="17"/>
      <c r="B8" s="77">
        <v>4</v>
      </c>
      <c r="C8" s="78" t="s">
        <v>371</v>
      </c>
      <c r="D8" s="78" t="s">
        <v>383</v>
      </c>
      <c r="E8" s="78" t="s">
        <v>373</v>
      </c>
      <c r="F8" s="78" t="s">
        <v>384</v>
      </c>
      <c r="G8" s="79">
        <v>41311</v>
      </c>
      <c r="H8" s="78">
        <v>33</v>
      </c>
      <c r="I8" s="78">
        <v>123</v>
      </c>
      <c r="J8" s="80">
        <f t="shared" si="0"/>
        <v>4059</v>
      </c>
      <c r="K8" s="17"/>
      <c r="L8" s="17"/>
      <c r="M8" s="107" t="s">
        <v>488</v>
      </c>
      <c r="N8" s="2">
        <v>1471</v>
      </c>
      <c r="O8" s="2">
        <v>167</v>
      </c>
      <c r="P8" s="2">
        <v>65624</v>
      </c>
    </row>
    <row r="9" spans="1:16" x14ac:dyDescent="0.2">
      <c r="A9" s="17"/>
      <c r="B9" s="81">
        <v>5</v>
      </c>
      <c r="C9" s="82" t="s">
        <v>371</v>
      </c>
      <c r="D9" s="82" t="s">
        <v>386</v>
      </c>
      <c r="E9" s="83" t="s">
        <v>377</v>
      </c>
      <c r="F9" s="83" t="s">
        <v>387</v>
      </c>
      <c r="G9" s="84">
        <v>41311</v>
      </c>
      <c r="H9" s="83">
        <v>44</v>
      </c>
      <c r="I9" s="83">
        <v>456</v>
      </c>
      <c r="J9" s="85">
        <f t="shared" si="0"/>
        <v>20064</v>
      </c>
      <c r="K9" s="17"/>
      <c r="L9" s="17"/>
      <c r="M9" s="107" t="s">
        <v>489</v>
      </c>
      <c r="N9" s="2">
        <v>216</v>
      </c>
      <c r="O9" s="2">
        <v>156</v>
      </c>
      <c r="P9" s="2">
        <v>10584</v>
      </c>
    </row>
    <row r="10" spans="1:16" x14ac:dyDescent="0.2">
      <c r="A10" s="17"/>
      <c r="B10" s="77">
        <v>6</v>
      </c>
      <c r="C10" s="78" t="s">
        <v>371</v>
      </c>
      <c r="D10" s="78" t="s">
        <v>389</v>
      </c>
      <c r="E10" s="78" t="s">
        <v>390</v>
      </c>
      <c r="F10" s="78" t="s">
        <v>391</v>
      </c>
      <c r="G10" s="79">
        <v>41311</v>
      </c>
      <c r="H10" s="78">
        <v>12</v>
      </c>
      <c r="I10" s="78">
        <v>14</v>
      </c>
      <c r="J10" s="80">
        <f t="shared" si="0"/>
        <v>168</v>
      </c>
      <c r="K10" s="17"/>
      <c r="L10" s="17"/>
      <c r="M10" s="107" t="s">
        <v>490</v>
      </c>
      <c r="N10" s="2">
        <v>3910</v>
      </c>
      <c r="O10" s="2">
        <v>95</v>
      </c>
      <c r="P10" s="2">
        <v>72761</v>
      </c>
    </row>
    <row r="11" spans="1:16" x14ac:dyDescent="0.2">
      <c r="A11" s="17"/>
      <c r="B11" s="81">
        <v>7</v>
      </c>
      <c r="C11" s="82" t="s">
        <v>371</v>
      </c>
      <c r="D11" s="82" t="s">
        <v>393</v>
      </c>
      <c r="E11" s="83" t="s">
        <v>390</v>
      </c>
      <c r="F11" s="83" t="s">
        <v>394</v>
      </c>
      <c r="G11" s="84">
        <v>41319</v>
      </c>
      <c r="H11" s="83">
        <v>5</v>
      </c>
      <c r="I11" s="83">
        <v>147</v>
      </c>
      <c r="J11" s="85">
        <f t="shared" si="0"/>
        <v>735</v>
      </c>
      <c r="K11" s="17"/>
      <c r="L11" s="17"/>
      <c r="M11" s="107" t="s">
        <v>491</v>
      </c>
      <c r="N11" s="2">
        <v>2232</v>
      </c>
      <c r="O11" s="2">
        <v>219</v>
      </c>
      <c r="P11" s="2">
        <v>56259</v>
      </c>
    </row>
    <row r="12" spans="1:16" x14ac:dyDescent="0.2">
      <c r="A12" s="17"/>
      <c r="B12" s="77">
        <v>8</v>
      </c>
      <c r="C12" s="78" t="s">
        <v>371</v>
      </c>
      <c r="D12" s="78" t="s">
        <v>395</v>
      </c>
      <c r="E12" s="78" t="s">
        <v>396</v>
      </c>
      <c r="F12" s="78" t="s">
        <v>397</v>
      </c>
      <c r="G12" s="79">
        <v>41319</v>
      </c>
      <c r="H12" s="78">
        <v>8</v>
      </c>
      <c r="I12" s="78">
        <v>258</v>
      </c>
      <c r="J12" s="80">
        <f t="shared" si="0"/>
        <v>2064</v>
      </c>
      <c r="K12" s="17"/>
      <c r="L12" s="17"/>
      <c r="M12" s="107" t="s">
        <v>311</v>
      </c>
      <c r="N12" s="2">
        <v>10611</v>
      </c>
      <c r="O12" s="2">
        <v>934</v>
      </c>
      <c r="P12" s="2">
        <v>286272</v>
      </c>
    </row>
    <row r="13" spans="1:16" x14ac:dyDescent="0.2">
      <c r="A13" s="17"/>
      <c r="B13" s="81">
        <v>9</v>
      </c>
      <c r="C13" s="82" t="s">
        <v>371</v>
      </c>
      <c r="D13" s="82" t="s">
        <v>372</v>
      </c>
      <c r="E13" s="83" t="s">
        <v>375</v>
      </c>
      <c r="F13" s="83" t="s">
        <v>379</v>
      </c>
      <c r="G13" s="84">
        <v>41319</v>
      </c>
      <c r="H13" s="83">
        <v>24</v>
      </c>
      <c r="I13" s="83">
        <v>369</v>
      </c>
      <c r="J13" s="85">
        <f t="shared" si="0"/>
        <v>8856</v>
      </c>
      <c r="K13" s="17"/>
      <c r="L13" s="17"/>
    </row>
    <row r="14" spans="1:16" x14ac:dyDescent="0.2">
      <c r="A14" s="17"/>
      <c r="B14" s="77">
        <v>10</v>
      </c>
      <c r="C14" s="78" t="s">
        <v>371</v>
      </c>
      <c r="D14" s="78" t="s">
        <v>376</v>
      </c>
      <c r="E14" s="78" t="s">
        <v>375</v>
      </c>
      <c r="F14" s="78" t="s">
        <v>388</v>
      </c>
      <c r="G14" s="79">
        <v>41319</v>
      </c>
      <c r="H14" s="78">
        <v>32</v>
      </c>
      <c r="I14" s="78">
        <v>951</v>
      </c>
      <c r="J14" s="80">
        <f t="shared" si="0"/>
        <v>30432</v>
      </c>
      <c r="K14" s="17"/>
      <c r="L14" s="17"/>
    </row>
    <row r="15" spans="1:16" x14ac:dyDescent="0.2">
      <c r="A15" s="17"/>
      <c r="B15" s="81">
        <v>11</v>
      </c>
      <c r="C15" s="82" t="s">
        <v>371</v>
      </c>
      <c r="D15" s="82" t="s">
        <v>380</v>
      </c>
      <c r="E15" s="83" t="s">
        <v>375</v>
      </c>
      <c r="F15" s="83" t="s">
        <v>385</v>
      </c>
      <c r="G15" s="84">
        <v>41319</v>
      </c>
      <c r="H15" s="83">
        <v>24</v>
      </c>
      <c r="I15" s="83">
        <v>159</v>
      </c>
      <c r="J15" s="85">
        <f t="shared" si="0"/>
        <v>3816</v>
      </c>
      <c r="K15" s="17"/>
      <c r="L15" s="17"/>
    </row>
    <row r="16" spans="1:16" x14ac:dyDescent="0.2">
      <c r="A16" s="17"/>
      <c r="B16" s="77">
        <v>12</v>
      </c>
      <c r="C16" s="78" t="s">
        <v>371</v>
      </c>
      <c r="D16" s="78" t="s">
        <v>383</v>
      </c>
      <c r="E16" s="78" t="s">
        <v>373</v>
      </c>
      <c r="F16" s="78" t="s">
        <v>398</v>
      </c>
      <c r="G16" s="79">
        <v>41321</v>
      </c>
      <c r="H16" s="78">
        <v>20</v>
      </c>
      <c r="I16" s="78">
        <v>7</v>
      </c>
      <c r="J16" s="80">
        <f t="shared" si="0"/>
        <v>140</v>
      </c>
      <c r="K16" s="17"/>
      <c r="L16" s="17"/>
    </row>
    <row r="17" spans="1:12" x14ac:dyDescent="0.2">
      <c r="A17" s="17"/>
      <c r="B17" s="81">
        <v>13</v>
      </c>
      <c r="C17" s="82" t="s">
        <v>371</v>
      </c>
      <c r="D17" s="82" t="s">
        <v>386</v>
      </c>
      <c r="E17" s="83" t="s">
        <v>373</v>
      </c>
      <c r="F17" s="83" t="s">
        <v>399</v>
      </c>
      <c r="G17" s="84">
        <v>41321</v>
      </c>
      <c r="H17" s="83">
        <v>45</v>
      </c>
      <c r="I17" s="83">
        <v>873</v>
      </c>
      <c r="J17" s="85">
        <f t="shared" si="0"/>
        <v>39285</v>
      </c>
      <c r="K17" s="17"/>
      <c r="L17" s="17"/>
    </row>
    <row r="18" spans="1:12" x14ac:dyDescent="0.2">
      <c r="A18" s="17"/>
      <c r="B18" s="77">
        <v>14</v>
      </c>
      <c r="C18" s="78" t="s">
        <v>371</v>
      </c>
      <c r="D18" s="78" t="s">
        <v>389</v>
      </c>
      <c r="E18" s="78" t="s">
        <v>396</v>
      </c>
      <c r="F18" s="78" t="s">
        <v>400</v>
      </c>
      <c r="G18" s="79">
        <v>41321</v>
      </c>
      <c r="H18" s="78">
        <v>45</v>
      </c>
      <c r="I18" s="78">
        <v>222</v>
      </c>
      <c r="J18" s="80">
        <f t="shared" si="0"/>
        <v>9990</v>
      </c>
      <c r="K18" s="17"/>
      <c r="L18" s="17"/>
    </row>
    <row r="19" spans="1:12" x14ac:dyDescent="0.2">
      <c r="A19" s="17"/>
      <c r="B19" s="81">
        <v>15</v>
      </c>
      <c r="C19" s="82" t="s">
        <v>371</v>
      </c>
      <c r="D19" s="82" t="s">
        <v>393</v>
      </c>
      <c r="E19" s="83" t="s">
        <v>373</v>
      </c>
      <c r="F19" s="83" t="s">
        <v>401</v>
      </c>
      <c r="G19" s="84">
        <v>41322</v>
      </c>
      <c r="H19" s="83">
        <v>45</v>
      </c>
      <c r="I19" s="83">
        <v>357</v>
      </c>
      <c r="J19" s="85">
        <f t="shared" si="0"/>
        <v>16065</v>
      </c>
      <c r="K19" s="17"/>
      <c r="L19" s="17"/>
    </row>
    <row r="20" spans="1:12" x14ac:dyDescent="0.2">
      <c r="A20" s="17"/>
      <c r="B20" s="77">
        <v>16</v>
      </c>
      <c r="C20" s="78" t="s">
        <v>371</v>
      </c>
      <c r="D20" s="78" t="s">
        <v>395</v>
      </c>
      <c r="E20" s="78" t="s">
        <v>375</v>
      </c>
      <c r="F20" s="78" t="s">
        <v>382</v>
      </c>
      <c r="G20" s="79">
        <v>41326</v>
      </c>
      <c r="H20" s="78">
        <v>12</v>
      </c>
      <c r="I20" s="78">
        <v>12</v>
      </c>
      <c r="J20" s="80">
        <f t="shared" si="0"/>
        <v>144</v>
      </c>
      <c r="K20" s="17"/>
      <c r="L20" s="17"/>
    </row>
    <row r="21" spans="1:12" x14ac:dyDescent="0.2">
      <c r="A21" s="17"/>
      <c r="B21" s="81">
        <v>17</v>
      </c>
      <c r="C21" s="82" t="s">
        <v>371</v>
      </c>
      <c r="D21" s="82" t="s">
        <v>372</v>
      </c>
      <c r="E21" s="83" t="s">
        <v>373</v>
      </c>
      <c r="F21" s="83" t="s">
        <v>402</v>
      </c>
      <c r="G21" s="84">
        <v>41327</v>
      </c>
      <c r="H21" s="83">
        <v>1</v>
      </c>
      <c r="I21" s="83">
        <v>24</v>
      </c>
      <c r="J21" s="85">
        <f t="shared" si="0"/>
        <v>24</v>
      </c>
      <c r="K21" s="17"/>
      <c r="L21" s="17"/>
    </row>
    <row r="22" spans="1:12" x14ac:dyDescent="0.2">
      <c r="A22" s="17"/>
      <c r="B22" s="77">
        <v>18</v>
      </c>
      <c r="C22" s="78" t="s">
        <v>371</v>
      </c>
      <c r="D22" s="78" t="s">
        <v>376</v>
      </c>
      <c r="E22" s="78" t="s">
        <v>403</v>
      </c>
      <c r="F22" s="78" t="s">
        <v>404</v>
      </c>
      <c r="G22" s="79">
        <v>41327</v>
      </c>
      <c r="H22" s="78">
        <v>145</v>
      </c>
      <c r="I22" s="78">
        <v>64</v>
      </c>
      <c r="J22" s="80">
        <f t="shared" si="0"/>
        <v>9280</v>
      </c>
      <c r="K22" s="17"/>
      <c r="L22" s="17"/>
    </row>
    <row r="23" spans="1:12" x14ac:dyDescent="0.2">
      <c r="A23" s="17"/>
      <c r="B23" s="81">
        <v>19</v>
      </c>
      <c r="C23" s="82" t="s">
        <v>371</v>
      </c>
      <c r="D23" s="82" t="s">
        <v>380</v>
      </c>
      <c r="E23" s="83" t="s">
        <v>403</v>
      </c>
      <c r="F23" s="83" t="s">
        <v>404</v>
      </c>
      <c r="G23" s="84">
        <v>41331</v>
      </c>
      <c r="H23" s="83">
        <v>10</v>
      </c>
      <c r="I23" s="83">
        <v>128</v>
      </c>
      <c r="J23" s="85">
        <f t="shared" si="0"/>
        <v>1280</v>
      </c>
      <c r="K23" s="17"/>
      <c r="L23" s="17"/>
    </row>
    <row r="24" spans="1:12" x14ac:dyDescent="0.2">
      <c r="A24" s="17"/>
      <c r="B24" s="77">
        <v>20</v>
      </c>
      <c r="C24" s="78" t="s">
        <v>371</v>
      </c>
      <c r="D24" s="78" t="s">
        <v>383</v>
      </c>
      <c r="E24" s="78" t="s">
        <v>377</v>
      </c>
      <c r="F24" s="78" t="s">
        <v>381</v>
      </c>
      <c r="G24" s="79">
        <v>41336</v>
      </c>
      <c r="H24" s="78">
        <v>20</v>
      </c>
      <c r="I24" s="78">
        <v>1024</v>
      </c>
      <c r="J24" s="80">
        <f t="shared" si="0"/>
        <v>20480</v>
      </c>
      <c r="K24" s="17"/>
      <c r="L24" s="17"/>
    </row>
    <row r="25" spans="1:12" x14ac:dyDescent="0.2">
      <c r="A25" s="17"/>
      <c r="B25" s="81">
        <v>21</v>
      </c>
      <c r="C25" s="82" t="s">
        <v>371</v>
      </c>
      <c r="D25" s="82" t="s">
        <v>386</v>
      </c>
      <c r="E25" s="83" t="s">
        <v>403</v>
      </c>
      <c r="F25" s="83" t="s">
        <v>406</v>
      </c>
      <c r="G25" s="84">
        <v>41337</v>
      </c>
      <c r="H25" s="83">
        <v>30</v>
      </c>
      <c r="I25" s="83">
        <v>555</v>
      </c>
      <c r="J25" s="85">
        <f t="shared" si="0"/>
        <v>16650</v>
      </c>
      <c r="K25" s="17"/>
      <c r="L25" s="17"/>
    </row>
    <row r="26" spans="1:12" x14ac:dyDescent="0.2">
      <c r="A26" s="17"/>
      <c r="B26" s="77">
        <v>22</v>
      </c>
      <c r="C26" s="78" t="s">
        <v>371</v>
      </c>
      <c r="D26" s="78" t="s">
        <v>389</v>
      </c>
      <c r="E26" s="78" t="s">
        <v>377</v>
      </c>
      <c r="F26" s="78" t="s">
        <v>381</v>
      </c>
      <c r="G26" s="79">
        <v>41338</v>
      </c>
      <c r="H26" s="78">
        <v>12</v>
      </c>
      <c r="I26" s="78">
        <v>666</v>
      </c>
      <c r="J26" s="80">
        <f t="shared" si="0"/>
        <v>7992</v>
      </c>
      <c r="K26" s="17"/>
      <c r="L26" s="17"/>
    </row>
    <row r="27" spans="1:12" x14ac:dyDescent="0.2">
      <c r="A27" s="17"/>
      <c r="B27" s="81">
        <v>23</v>
      </c>
      <c r="C27" s="82" t="s">
        <v>371</v>
      </c>
      <c r="D27" s="82" t="s">
        <v>393</v>
      </c>
      <c r="E27" s="83" t="s">
        <v>375</v>
      </c>
      <c r="F27" s="83" t="s">
        <v>388</v>
      </c>
      <c r="G27" s="84">
        <v>41339</v>
      </c>
      <c r="H27" s="83">
        <v>15</v>
      </c>
      <c r="I27" s="83">
        <v>777</v>
      </c>
      <c r="J27" s="85">
        <f t="shared" si="0"/>
        <v>11655</v>
      </c>
      <c r="K27" s="17"/>
      <c r="L27" s="17"/>
    </row>
    <row r="28" spans="1:12" x14ac:dyDescent="0.2">
      <c r="A28" s="17"/>
      <c r="B28" s="77">
        <v>24</v>
      </c>
      <c r="C28" s="78" t="s">
        <v>371</v>
      </c>
      <c r="D28" s="78" t="s">
        <v>395</v>
      </c>
      <c r="E28" s="78" t="s">
        <v>396</v>
      </c>
      <c r="F28" s="78" t="s">
        <v>400</v>
      </c>
      <c r="G28" s="79">
        <v>41340</v>
      </c>
      <c r="H28" s="78">
        <v>18</v>
      </c>
      <c r="I28" s="78">
        <v>888</v>
      </c>
      <c r="J28" s="80">
        <f t="shared" si="0"/>
        <v>15984</v>
      </c>
      <c r="K28" s="17"/>
      <c r="L28" s="17"/>
    </row>
    <row r="29" spans="1:12" x14ac:dyDescent="0.2">
      <c r="A29" s="17"/>
      <c r="B29" s="81">
        <v>25</v>
      </c>
      <c r="C29" s="82" t="s">
        <v>371</v>
      </c>
      <c r="D29" s="82" t="s">
        <v>372</v>
      </c>
      <c r="E29" s="83" t="s">
        <v>377</v>
      </c>
      <c r="F29" s="83" t="s">
        <v>409</v>
      </c>
      <c r="G29" s="84">
        <v>41341</v>
      </c>
      <c r="H29" s="83">
        <v>6</v>
      </c>
      <c r="I29" s="83">
        <v>999</v>
      </c>
      <c r="J29" s="85">
        <f>H29*I29</f>
        <v>5994</v>
      </c>
      <c r="K29" s="17"/>
      <c r="L29" s="17"/>
    </row>
    <row r="30" spans="1:12" x14ac:dyDescent="0.2">
      <c r="A30" s="17"/>
      <c r="B30" s="77">
        <v>26</v>
      </c>
      <c r="C30" s="78" t="s">
        <v>371</v>
      </c>
      <c r="D30" s="78" t="s">
        <v>376</v>
      </c>
      <c r="E30" s="78" t="s">
        <v>396</v>
      </c>
      <c r="F30" s="78" t="s">
        <v>410</v>
      </c>
      <c r="G30" s="79">
        <v>41341</v>
      </c>
      <c r="H30" s="78">
        <v>12</v>
      </c>
      <c r="I30" s="78">
        <v>200</v>
      </c>
      <c r="J30" s="80">
        <f t="shared" si="0"/>
        <v>2400</v>
      </c>
      <c r="K30" s="17"/>
      <c r="L30" s="17"/>
    </row>
    <row r="31" spans="1:12" x14ac:dyDescent="0.2">
      <c r="A31" s="17"/>
      <c r="B31" s="81">
        <v>27</v>
      </c>
      <c r="C31" s="82" t="s">
        <v>371</v>
      </c>
      <c r="D31" s="82" t="s">
        <v>380</v>
      </c>
      <c r="E31" s="83" t="s">
        <v>373</v>
      </c>
      <c r="F31" s="78" t="s">
        <v>384</v>
      </c>
      <c r="G31" s="84">
        <v>41342</v>
      </c>
      <c r="H31" s="83">
        <v>49</v>
      </c>
      <c r="I31" s="83">
        <v>300</v>
      </c>
      <c r="J31" s="85">
        <f t="shared" si="0"/>
        <v>14700</v>
      </c>
      <c r="K31" s="17"/>
      <c r="L31" s="17"/>
    </row>
    <row r="32" spans="1:12" x14ac:dyDescent="0.2">
      <c r="A32" s="17"/>
      <c r="B32" s="77">
        <v>28</v>
      </c>
      <c r="C32" s="78" t="s">
        <v>371</v>
      </c>
      <c r="D32" s="78" t="s">
        <v>383</v>
      </c>
      <c r="E32" s="78" t="s">
        <v>373</v>
      </c>
      <c r="F32" s="78" t="s">
        <v>398</v>
      </c>
      <c r="G32" s="79">
        <v>41343</v>
      </c>
      <c r="H32" s="78">
        <v>51</v>
      </c>
      <c r="I32" s="78">
        <v>400</v>
      </c>
      <c r="J32" s="80">
        <f t="shared" si="0"/>
        <v>20400</v>
      </c>
      <c r="K32" s="17"/>
      <c r="L32" s="17"/>
    </row>
    <row r="33" spans="1:16" x14ac:dyDescent="0.2">
      <c r="A33" s="17"/>
      <c r="B33" s="81">
        <v>29</v>
      </c>
      <c r="C33" s="82" t="s">
        <v>371</v>
      </c>
      <c r="D33" s="82" t="s">
        <v>386</v>
      </c>
      <c r="E33" s="83" t="s">
        <v>373</v>
      </c>
      <c r="F33" s="83" t="s">
        <v>374</v>
      </c>
      <c r="G33" s="84">
        <v>41343</v>
      </c>
      <c r="H33" s="83">
        <v>14</v>
      </c>
      <c r="I33" s="83">
        <v>222</v>
      </c>
      <c r="J33" s="85">
        <f t="shared" si="0"/>
        <v>3108</v>
      </c>
      <c r="K33" s="17"/>
      <c r="L33" s="17"/>
    </row>
    <row r="34" spans="1:16" x14ac:dyDescent="0.2">
      <c r="A34" s="17"/>
      <c r="B34" s="86">
        <v>30</v>
      </c>
      <c r="C34" s="87" t="s">
        <v>371</v>
      </c>
      <c r="D34" s="87" t="s">
        <v>389</v>
      </c>
      <c r="E34" s="87" t="s">
        <v>390</v>
      </c>
      <c r="F34" s="87" t="s">
        <v>391</v>
      </c>
      <c r="G34" s="88">
        <v>41343</v>
      </c>
      <c r="H34" s="87">
        <v>87</v>
      </c>
      <c r="I34" s="87">
        <v>111</v>
      </c>
      <c r="J34" s="89">
        <f t="shared" si="0"/>
        <v>9657</v>
      </c>
      <c r="K34" s="17"/>
      <c r="L34" s="17"/>
      <c r="O34" s="17"/>
      <c r="P34" s="17"/>
    </row>
    <row r="36" spans="1:16" x14ac:dyDescent="0.2">
      <c r="B36" t="s">
        <v>414</v>
      </c>
    </row>
    <row r="37" spans="1:16" x14ac:dyDescent="0.2">
      <c r="B37" t="s">
        <v>415</v>
      </c>
    </row>
    <row r="38" spans="1:16" x14ac:dyDescent="0.2">
      <c r="B38" t="s">
        <v>416</v>
      </c>
    </row>
  </sheetData>
  <mergeCells count="2">
    <mergeCell ref="A1:K1"/>
    <mergeCell ref="A2:K2"/>
  </mergeCells>
  <hyperlinks>
    <hyperlink ref="A2" r:id="rId2"/>
  </hyperlinks>
  <pageMargins left="0.7" right="0.7" top="0.78740157499999996" bottom="0.78740157499999996" header="0.3" footer="0.3"/>
  <pageSetup paperSize="9" orientation="portrait"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4"/>
  <sheetViews>
    <sheetView workbookViewId="0">
      <selection activeCell="O25" sqref="O25"/>
    </sheetView>
  </sheetViews>
  <sheetFormatPr defaultRowHeight="12.75" x14ac:dyDescent="0.2"/>
  <sheetData>
    <row r="1" spans="1:21" ht="23.25" x14ac:dyDescent="0.2">
      <c r="A1" s="232" t="s">
        <v>447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21" ht="15" x14ac:dyDescent="0.25">
      <c r="A2" s="230" t="s">
        <v>362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4" spans="1:21" ht="15.75" thickBot="1" x14ac:dyDescent="0.25">
      <c r="B4" s="69" t="s">
        <v>339</v>
      </c>
      <c r="C4" s="70" t="s">
        <v>363</v>
      </c>
      <c r="D4" s="70" t="s">
        <v>34</v>
      </c>
      <c r="E4" s="70" t="s">
        <v>364</v>
      </c>
      <c r="F4" s="70" t="s">
        <v>365</v>
      </c>
      <c r="G4" s="70" t="s">
        <v>366</v>
      </c>
      <c r="H4" s="70" t="s">
        <v>42</v>
      </c>
      <c r="I4" s="70" t="s">
        <v>41</v>
      </c>
      <c r="J4" s="71" t="s">
        <v>367</v>
      </c>
      <c r="N4" s="63" t="s">
        <v>448</v>
      </c>
    </row>
    <row r="5" spans="1:21" ht="13.5" thickTop="1" x14ac:dyDescent="0.2">
      <c r="A5" s="17"/>
      <c r="B5" s="72">
        <v>1</v>
      </c>
      <c r="C5" s="73" t="s">
        <v>371</v>
      </c>
      <c r="D5" s="73" t="s">
        <v>372</v>
      </c>
      <c r="E5" s="74" t="s">
        <v>373</v>
      </c>
      <c r="F5" s="74" t="s">
        <v>374</v>
      </c>
      <c r="G5" s="75">
        <v>41306</v>
      </c>
      <c r="H5" s="74">
        <v>10</v>
      </c>
      <c r="I5" s="74">
        <v>125</v>
      </c>
      <c r="J5" s="76">
        <f>H5*I5</f>
        <v>1250</v>
      </c>
      <c r="K5" s="17"/>
      <c r="L5" s="17"/>
      <c r="M5" s="63" t="s">
        <v>353</v>
      </c>
      <c r="N5" t="s">
        <v>368</v>
      </c>
      <c r="O5" t="s">
        <v>369</v>
      </c>
      <c r="P5" t="s">
        <v>370</v>
      </c>
      <c r="Q5" s="17"/>
      <c r="R5" s="17"/>
      <c r="S5" s="17"/>
      <c r="T5" s="17"/>
      <c r="U5" s="17"/>
    </row>
    <row r="6" spans="1:21" x14ac:dyDescent="0.2">
      <c r="A6" s="17"/>
      <c r="B6" s="77">
        <v>2</v>
      </c>
      <c r="C6" s="78" t="s">
        <v>371</v>
      </c>
      <c r="D6" s="78" t="s">
        <v>376</v>
      </c>
      <c r="E6" s="78" t="s">
        <v>377</v>
      </c>
      <c r="F6" s="78" t="s">
        <v>378</v>
      </c>
      <c r="G6" s="79">
        <v>41306</v>
      </c>
      <c r="H6" s="78">
        <v>60</v>
      </c>
      <c r="I6" s="78">
        <v>100</v>
      </c>
      <c r="J6" s="80">
        <f t="shared" ref="J6:J34" si="0">H6*I6</f>
        <v>6000</v>
      </c>
      <c r="K6" s="17"/>
      <c r="L6" s="17"/>
      <c r="M6" s="61" t="s">
        <v>449</v>
      </c>
      <c r="N6" s="2">
        <v>423</v>
      </c>
      <c r="O6" s="2">
        <v>4190</v>
      </c>
      <c r="P6" s="2">
        <v>139792</v>
      </c>
      <c r="Q6" s="17"/>
      <c r="R6" s="17">
        <f>GETPIVOTDATA("Součet z Prodej",$M$4,"Prodejna","Brno")</f>
        <v>139792</v>
      </c>
      <c r="S6" s="17"/>
      <c r="T6" s="17">
        <f>P6</f>
        <v>139792</v>
      </c>
      <c r="U6" s="17"/>
    </row>
    <row r="7" spans="1:21" x14ac:dyDescent="0.2">
      <c r="A7" s="17"/>
      <c r="B7" s="81">
        <v>3</v>
      </c>
      <c r="C7" s="82" t="s">
        <v>371</v>
      </c>
      <c r="D7" s="82" t="s">
        <v>380</v>
      </c>
      <c r="E7" s="83" t="s">
        <v>377</v>
      </c>
      <c r="F7" s="83" t="s">
        <v>381</v>
      </c>
      <c r="G7" s="84">
        <v>41310</v>
      </c>
      <c r="H7" s="83">
        <v>45</v>
      </c>
      <c r="I7" s="83">
        <v>80</v>
      </c>
      <c r="J7" s="85">
        <f t="shared" si="0"/>
        <v>3600</v>
      </c>
      <c r="K7" s="17"/>
      <c r="L7" s="17"/>
      <c r="M7" s="64" t="s">
        <v>396</v>
      </c>
      <c r="N7" s="2">
        <v>45</v>
      </c>
      <c r="O7" s="2">
        <v>222</v>
      </c>
      <c r="P7" s="2">
        <v>9990</v>
      </c>
      <c r="Q7" s="17"/>
      <c r="R7" s="17">
        <f>GETPIVOTDATA("Součet z Prodej",$M$4,"Prodejna","Brno","Kategorie ","Fotbal")</f>
        <v>9990</v>
      </c>
      <c r="S7" s="17"/>
      <c r="T7" s="17">
        <f t="shared" ref="T7:T21" si="1">P7</f>
        <v>9990</v>
      </c>
      <c r="U7" s="17"/>
    </row>
    <row r="8" spans="1:21" x14ac:dyDescent="0.2">
      <c r="A8" s="17"/>
      <c r="B8" s="77">
        <v>4</v>
      </c>
      <c r="C8" s="78" t="s">
        <v>371</v>
      </c>
      <c r="D8" s="78" t="s">
        <v>383</v>
      </c>
      <c r="E8" s="78" t="s">
        <v>373</v>
      </c>
      <c r="F8" s="78" t="s">
        <v>384</v>
      </c>
      <c r="G8" s="79">
        <v>41311</v>
      </c>
      <c r="H8" s="78">
        <v>33</v>
      </c>
      <c r="I8" s="78">
        <v>123</v>
      </c>
      <c r="J8" s="80">
        <f t="shared" si="0"/>
        <v>4059</v>
      </c>
      <c r="K8" s="17"/>
      <c r="L8" s="17"/>
      <c r="M8" s="90" t="s">
        <v>400</v>
      </c>
      <c r="N8" s="2">
        <v>45</v>
      </c>
      <c r="O8" s="2">
        <v>222</v>
      </c>
      <c r="P8" s="2">
        <v>9990</v>
      </c>
      <c r="Q8" s="17"/>
      <c r="R8" s="17">
        <f>GETPIVOTDATA("Součet z Prodej",$M$4,"Prodejna","Brno","Kategorie ","Fotbal","Produkt ","Kopačák")</f>
        <v>9990</v>
      </c>
      <c r="S8" s="17"/>
      <c r="T8" s="17">
        <f t="shared" si="1"/>
        <v>9990</v>
      </c>
      <c r="U8" s="17"/>
    </row>
    <row r="9" spans="1:21" x14ac:dyDescent="0.2">
      <c r="A9" s="17"/>
      <c r="B9" s="81">
        <v>5</v>
      </c>
      <c r="C9" s="82" t="s">
        <v>371</v>
      </c>
      <c r="D9" s="82" t="s">
        <v>386</v>
      </c>
      <c r="E9" s="83" t="s">
        <v>377</v>
      </c>
      <c r="F9" s="83" t="s">
        <v>387</v>
      </c>
      <c r="G9" s="84">
        <v>41311</v>
      </c>
      <c r="H9" s="83">
        <v>44</v>
      </c>
      <c r="I9" s="83">
        <v>456</v>
      </c>
      <c r="J9" s="85">
        <f t="shared" si="0"/>
        <v>20064</v>
      </c>
      <c r="K9" s="17"/>
      <c r="L9" s="17"/>
      <c r="M9" s="64" t="s">
        <v>377</v>
      </c>
      <c r="N9" s="2">
        <v>20</v>
      </c>
      <c r="O9" s="2">
        <v>1024</v>
      </c>
      <c r="P9" s="2">
        <v>20480</v>
      </c>
      <c r="Q9" s="17"/>
      <c r="R9" s="17">
        <f>GETPIVOTDATA("Součet z Prodej",$M$4,"Prodejna","Brno","Kategorie ","Golf")</f>
        <v>20480</v>
      </c>
      <c r="S9" s="17"/>
      <c r="T9" s="17">
        <f t="shared" si="1"/>
        <v>20480</v>
      </c>
      <c r="U9" s="17"/>
    </row>
    <row r="10" spans="1:21" x14ac:dyDescent="0.2">
      <c r="A10" s="17"/>
      <c r="B10" s="77">
        <v>6</v>
      </c>
      <c r="C10" s="78" t="s">
        <v>371</v>
      </c>
      <c r="D10" s="78" t="s">
        <v>389</v>
      </c>
      <c r="E10" s="78" t="s">
        <v>390</v>
      </c>
      <c r="F10" s="78" t="s">
        <v>391</v>
      </c>
      <c r="G10" s="79">
        <v>41311</v>
      </c>
      <c r="H10" s="78">
        <v>12</v>
      </c>
      <c r="I10" s="78">
        <v>14</v>
      </c>
      <c r="J10" s="80">
        <f t="shared" si="0"/>
        <v>168</v>
      </c>
      <c r="K10" s="17"/>
      <c r="L10" s="17"/>
      <c r="M10" s="90" t="s">
        <v>381</v>
      </c>
      <c r="N10" s="2">
        <v>20</v>
      </c>
      <c r="O10" s="2">
        <v>1024</v>
      </c>
      <c r="P10" s="2">
        <v>20480</v>
      </c>
      <c r="Q10" s="17"/>
      <c r="R10" s="17"/>
      <c r="S10" s="17"/>
      <c r="T10" s="17">
        <f t="shared" si="1"/>
        <v>20480</v>
      </c>
      <c r="U10" s="17"/>
    </row>
    <row r="11" spans="1:21" x14ac:dyDescent="0.2">
      <c r="A11" s="17"/>
      <c r="B11" s="81">
        <v>7</v>
      </c>
      <c r="C11" s="82" t="s">
        <v>371</v>
      </c>
      <c r="D11" s="82" t="s">
        <v>393</v>
      </c>
      <c r="E11" s="83" t="s">
        <v>390</v>
      </c>
      <c r="F11" s="83" t="s">
        <v>394</v>
      </c>
      <c r="G11" s="84">
        <v>41319</v>
      </c>
      <c r="H11" s="83">
        <v>5</v>
      </c>
      <c r="I11" s="83">
        <v>147</v>
      </c>
      <c r="J11" s="85">
        <f t="shared" si="0"/>
        <v>735</v>
      </c>
      <c r="K11" s="17"/>
      <c r="L11" s="17"/>
      <c r="M11" s="64" t="s">
        <v>373</v>
      </c>
      <c r="N11" s="2">
        <v>111</v>
      </c>
      <c r="O11" s="2">
        <v>1261</v>
      </c>
      <c r="P11" s="2">
        <v>55514</v>
      </c>
      <c r="Q11" s="17"/>
      <c r="R11" s="17"/>
      <c r="S11" s="17"/>
      <c r="T11" s="17">
        <f t="shared" si="1"/>
        <v>55514</v>
      </c>
      <c r="U11" s="17"/>
    </row>
    <row r="12" spans="1:21" x14ac:dyDescent="0.2">
      <c r="A12" s="17"/>
      <c r="B12" s="77">
        <v>8</v>
      </c>
      <c r="C12" s="78" t="s">
        <v>371</v>
      </c>
      <c r="D12" s="78" t="s">
        <v>395</v>
      </c>
      <c r="E12" s="78" t="s">
        <v>396</v>
      </c>
      <c r="F12" s="78" t="s">
        <v>397</v>
      </c>
      <c r="G12" s="79">
        <v>41319</v>
      </c>
      <c r="H12" s="78">
        <v>8</v>
      </c>
      <c r="I12" s="78">
        <v>258</v>
      </c>
      <c r="J12" s="80">
        <f t="shared" si="0"/>
        <v>2064</v>
      </c>
      <c r="K12" s="17"/>
      <c r="L12" s="17"/>
      <c r="M12" s="90" t="s">
        <v>398</v>
      </c>
      <c r="N12" s="2">
        <v>20</v>
      </c>
      <c r="O12" s="2">
        <v>7</v>
      </c>
      <c r="P12" s="2">
        <v>140</v>
      </c>
      <c r="Q12" s="17"/>
      <c r="R12" s="17"/>
      <c r="S12" s="17"/>
      <c r="T12" s="17">
        <f t="shared" si="1"/>
        <v>140</v>
      </c>
      <c r="U12" s="17"/>
    </row>
    <row r="13" spans="1:21" x14ac:dyDescent="0.2">
      <c r="A13" s="17"/>
      <c r="B13" s="81">
        <v>9</v>
      </c>
      <c r="C13" s="82" t="s">
        <v>449</v>
      </c>
      <c r="D13" s="82" t="s">
        <v>372</v>
      </c>
      <c r="E13" s="83" t="s">
        <v>375</v>
      </c>
      <c r="F13" s="83" t="s">
        <v>379</v>
      </c>
      <c r="G13" s="84">
        <v>41319</v>
      </c>
      <c r="H13" s="83">
        <v>24</v>
      </c>
      <c r="I13" s="83">
        <v>369</v>
      </c>
      <c r="J13" s="85">
        <f t="shared" si="0"/>
        <v>8856</v>
      </c>
      <c r="K13" s="17"/>
      <c r="L13" s="17"/>
      <c r="M13" s="90" t="s">
        <v>401</v>
      </c>
      <c r="N13" s="2">
        <v>45</v>
      </c>
      <c r="O13" s="2">
        <v>357</v>
      </c>
      <c r="P13" s="2">
        <v>16065</v>
      </c>
      <c r="Q13" s="17"/>
      <c r="R13" s="17"/>
      <c r="S13" s="17"/>
      <c r="T13" s="17">
        <f t="shared" si="1"/>
        <v>16065</v>
      </c>
      <c r="U13" s="17"/>
    </row>
    <row r="14" spans="1:21" x14ac:dyDescent="0.2">
      <c r="A14" s="17"/>
      <c r="B14" s="77">
        <v>10</v>
      </c>
      <c r="C14" s="82" t="s">
        <v>449</v>
      </c>
      <c r="D14" s="78" t="s">
        <v>376</v>
      </c>
      <c r="E14" s="78" t="s">
        <v>375</v>
      </c>
      <c r="F14" s="78" t="s">
        <v>388</v>
      </c>
      <c r="G14" s="79">
        <v>41319</v>
      </c>
      <c r="H14" s="78">
        <v>32</v>
      </c>
      <c r="I14" s="78">
        <v>951</v>
      </c>
      <c r="J14" s="80">
        <f t="shared" si="0"/>
        <v>30432</v>
      </c>
      <c r="K14" s="17"/>
      <c r="L14" s="17"/>
      <c r="M14" s="90" t="s">
        <v>402</v>
      </c>
      <c r="N14" s="2">
        <v>1</v>
      </c>
      <c r="O14" s="2">
        <v>24</v>
      </c>
      <c r="P14" s="2">
        <v>24</v>
      </c>
      <c r="Q14" s="17"/>
      <c r="R14" s="17"/>
      <c r="S14" s="17"/>
      <c r="T14" s="17">
        <f>P14</f>
        <v>24</v>
      </c>
      <c r="U14" s="17"/>
    </row>
    <row r="15" spans="1:21" x14ac:dyDescent="0.2">
      <c r="A15" s="17"/>
      <c r="B15" s="81">
        <v>11</v>
      </c>
      <c r="C15" s="82" t="s">
        <v>449</v>
      </c>
      <c r="D15" s="82" t="s">
        <v>380</v>
      </c>
      <c r="E15" s="83" t="s">
        <v>375</v>
      </c>
      <c r="F15" s="83" t="s">
        <v>385</v>
      </c>
      <c r="G15" s="84">
        <v>41319</v>
      </c>
      <c r="H15" s="83">
        <v>24</v>
      </c>
      <c r="I15" s="83">
        <v>159</v>
      </c>
      <c r="J15" s="85">
        <f t="shared" si="0"/>
        <v>3816</v>
      </c>
      <c r="K15" s="17"/>
      <c r="L15" s="17"/>
      <c r="M15" s="90" t="s">
        <v>399</v>
      </c>
      <c r="N15" s="2">
        <v>45</v>
      </c>
      <c r="O15" s="2">
        <v>873</v>
      </c>
      <c r="P15" s="2">
        <v>39285</v>
      </c>
      <c r="Q15" s="17"/>
      <c r="R15" s="17"/>
      <c r="S15" s="17"/>
      <c r="T15" s="17">
        <f>P15</f>
        <v>39285</v>
      </c>
      <c r="U15" s="17"/>
    </row>
    <row r="16" spans="1:21" x14ac:dyDescent="0.2">
      <c r="A16" s="17"/>
      <c r="B16" s="77">
        <v>12</v>
      </c>
      <c r="C16" s="82" t="s">
        <v>449</v>
      </c>
      <c r="D16" s="78" t="s">
        <v>383</v>
      </c>
      <c r="E16" s="78" t="s">
        <v>373</v>
      </c>
      <c r="F16" s="78" t="s">
        <v>398</v>
      </c>
      <c r="G16" s="79">
        <v>41321</v>
      </c>
      <c r="H16" s="78">
        <v>20</v>
      </c>
      <c r="I16" s="78">
        <v>7</v>
      </c>
      <c r="J16" s="80">
        <f t="shared" si="0"/>
        <v>140</v>
      </c>
      <c r="K16" s="17"/>
      <c r="L16" s="17"/>
      <c r="M16" s="64" t="s">
        <v>375</v>
      </c>
      <c r="N16" s="2">
        <v>92</v>
      </c>
      <c r="O16" s="2">
        <v>1491</v>
      </c>
      <c r="P16" s="2">
        <v>43248</v>
      </c>
      <c r="Q16" s="17"/>
      <c r="R16" s="17">
        <f>P16</f>
        <v>43248</v>
      </c>
      <c r="S16" s="17"/>
      <c r="T16" s="17">
        <f t="shared" si="1"/>
        <v>43248</v>
      </c>
      <c r="U16" s="17"/>
    </row>
    <row r="17" spans="1:21" x14ac:dyDescent="0.2">
      <c r="A17" s="17"/>
      <c r="B17" s="81">
        <v>13</v>
      </c>
      <c r="C17" s="82" t="s">
        <v>449</v>
      </c>
      <c r="D17" s="82" t="s">
        <v>386</v>
      </c>
      <c r="E17" s="83" t="s">
        <v>373</v>
      </c>
      <c r="F17" s="83" t="s">
        <v>399</v>
      </c>
      <c r="G17" s="84">
        <v>41321</v>
      </c>
      <c r="H17" s="83">
        <v>45</v>
      </c>
      <c r="I17" s="83">
        <v>873</v>
      </c>
      <c r="J17" s="85">
        <f t="shared" si="0"/>
        <v>39285</v>
      </c>
      <c r="K17" s="17"/>
      <c r="L17" s="17"/>
      <c r="M17" s="90" t="s">
        <v>379</v>
      </c>
      <c r="N17" s="2">
        <v>24</v>
      </c>
      <c r="O17" s="2">
        <v>369</v>
      </c>
      <c r="P17" s="2">
        <v>8856</v>
      </c>
      <c r="Q17" s="17"/>
      <c r="R17" s="17"/>
      <c r="S17" s="17"/>
      <c r="T17" s="17">
        <f t="shared" si="1"/>
        <v>8856</v>
      </c>
      <c r="U17" s="17"/>
    </row>
    <row r="18" spans="1:21" x14ac:dyDescent="0.2">
      <c r="A18" s="17"/>
      <c r="B18" s="77">
        <v>14</v>
      </c>
      <c r="C18" s="82" t="s">
        <v>449</v>
      </c>
      <c r="D18" s="78" t="s">
        <v>389</v>
      </c>
      <c r="E18" s="78" t="s">
        <v>396</v>
      </c>
      <c r="F18" s="78" t="s">
        <v>400</v>
      </c>
      <c r="G18" s="79">
        <v>41321</v>
      </c>
      <c r="H18" s="78">
        <v>45</v>
      </c>
      <c r="I18" s="78">
        <v>222</v>
      </c>
      <c r="J18" s="80">
        <f t="shared" si="0"/>
        <v>9990</v>
      </c>
      <c r="K18" s="17"/>
      <c r="L18" s="17"/>
      <c r="M18" s="90" t="s">
        <v>382</v>
      </c>
      <c r="N18" s="2">
        <v>12</v>
      </c>
      <c r="O18" s="2">
        <v>12</v>
      </c>
      <c r="P18" s="2">
        <v>144</v>
      </c>
      <c r="Q18" s="17"/>
      <c r="R18" s="17"/>
      <c r="S18" s="17"/>
      <c r="T18" s="17">
        <f t="shared" si="1"/>
        <v>144</v>
      </c>
      <c r="U18" s="17"/>
    </row>
    <row r="19" spans="1:21" x14ac:dyDescent="0.2">
      <c r="A19" s="17"/>
      <c r="B19" s="81">
        <v>15</v>
      </c>
      <c r="C19" s="82" t="s">
        <v>449</v>
      </c>
      <c r="D19" s="82" t="s">
        <v>393</v>
      </c>
      <c r="E19" s="83" t="s">
        <v>373</v>
      </c>
      <c r="F19" s="83" t="s">
        <v>401</v>
      </c>
      <c r="G19" s="84">
        <v>41322</v>
      </c>
      <c r="H19" s="83">
        <v>45</v>
      </c>
      <c r="I19" s="83">
        <v>357</v>
      </c>
      <c r="J19" s="85">
        <f t="shared" si="0"/>
        <v>16065</v>
      </c>
      <c r="K19" s="17"/>
      <c r="L19" s="17"/>
      <c r="M19" s="90" t="s">
        <v>385</v>
      </c>
      <c r="N19" s="2">
        <v>24</v>
      </c>
      <c r="O19" s="2">
        <v>159</v>
      </c>
      <c r="P19" s="2">
        <v>3816</v>
      </c>
      <c r="Q19" s="17"/>
      <c r="R19" s="17"/>
      <c r="S19" s="17"/>
      <c r="T19" s="17">
        <f t="shared" si="1"/>
        <v>3816</v>
      </c>
      <c r="U19" s="17"/>
    </row>
    <row r="20" spans="1:21" x14ac:dyDescent="0.2">
      <c r="A20" s="17"/>
      <c r="B20" s="77">
        <v>16</v>
      </c>
      <c r="C20" s="82" t="s">
        <v>449</v>
      </c>
      <c r="D20" s="78" t="s">
        <v>395</v>
      </c>
      <c r="E20" s="78" t="s">
        <v>375</v>
      </c>
      <c r="F20" s="78" t="s">
        <v>382</v>
      </c>
      <c r="G20" s="79">
        <v>41326</v>
      </c>
      <c r="H20" s="78">
        <v>12</v>
      </c>
      <c r="I20" s="78">
        <v>12</v>
      </c>
      <c r="J20" s="80">
        <f t="shared" si="0"/>
        <v>144</v>
      </c>
      <c r="K20" s="17"/>
      <c r="L20" s="17"/>
      <c r="M20" s="90" t="s">
        <v>388</v>
      </c>
      <c r="N20" s="2">
        <v>32</v>
      </c>
      <c r="O20" s="2">
        <v>951</v>
      </c>
      <c r="P20" s="2">
        <v>30432</v>
      </c>
      <c r="Q20" s="17"/>
      <c r="R20" s="17"/>
      <c r="S20" s="17"/>
      <c r="T20" s="17">
        <f t="shared" si="1"/>
        <v>30432</v>
      </c>
      <c r="U20" s="17"/>
    </row>
    <row r="21" spans="1:21" x14ac:dyDescent="0.2">
      <c r="A21" s="17"/>
      <c r="B21" s="81">
        <v>17</v>
      </c>
      <c r="C21" s="82" t="s">
        <v>449</v>
      </c>
      <c r="D21" s="82" t="s">
        <v>372</v>
      </c>
      <c r="E21" s="83" t="s">
        <v>373</v>
      </c>
      <c r="F21" s="83" t="s">
        <v>402</v>
      </c>
      <c r="G21" s="84">
        <v>41327</v>
      </c>
      <c r="H21" s="83">
        <v>1</v>
      </c>
      <c r="I21" s="83">
        <v>24</v>
      </c>
      <c r="J21" s="85">
        <f t="shared" si="0"/>
        <v>24</v>
      </c>
      <c r="K21" s="17"/>
      <c r="L21" s="17"/>
      <c r="M21" s="64" t="s">
        <v>403</v>
      </c>
      <c r="N21" s="2">
        <v>155</v>
      </c>
      <c r="O21" s="2">
        <v>192</v>
      </c>
      <c r="P21" s="2">
        <v>10560</v>
      </c>
      <c r="Q21" s="17"/>
      <c r="R21" s="17"/>
      <c r="S21" s="17"/>
      <c r="T21" s="17">
        <f t="shared" si="1"/>
        <v>10560</v>
      </c>
      <c r="U21" s="17"/>
    </row>
    <row r="22" spans="1:21" x14ac:dyDescent="0.2">
      <c r="A22" s="17"/>
      <c r="B22" s="77">
        <v>18</v>
      </c>
      <c r="C22" s="82" t="s">
        <v>449</v>
      </c>
      <c r="D22" s="78" t="s">
        <v>376</v>
      </c>
      <c r="E22" s="78" t="s">
        <v>403</v>
      </c>
      <c r="F22" s="78" t="s">
        <v>404</v>
      </c>
      <c r="G22" s="79">
        <v>41327</v>
      </c>
      <c r="H22" s="78">
        <v>145</v>
      </c>
      <c r="I22" s="78">
        <v>64</v>
      </c>
      <c r="J22" s="80">
        <f t="shared" si="0"/>
        <v>9280</v>
      </c>
      <c r="K22" s="17"/>
      <c r="L22" s="17"/>
      <c r="M22" s="90" t="s">
        <v>404</v>
      </c>
      <c r="N22" s="2">
        <v>155</v>
      </c>
      <c r="O22" s="2">
        <v>192</v>
      </c>
      <c r="P22" s="2">
        <v>10560</v>
      </c>
      <c r="Q22" s="17"/>
      <c r="R22" s="17"/>
      <c r="S22" s="17"/>
      <c r="T22" s="17"/>
      <c r="U22" s="17"/>
    </row>
    <row r="23" spans="1:21" x14ac:dyDescent="0.2">
      <c r="A23" s="17"/>
      <c r="B23" s="81">
        <v>19</v>
      </c>
      <c r="C23" s="82" t="s">
        <v>449</v>
      </c>
      <c r="D23" s="82" t="s">
        <v>380</v>
      </c>
      <c r="E23" s="83" t="s">
        <v>403</v>
      </c>
      <c r="F23" s="83" t="s">
        <v>404</v>
      </c>
      <c r="G23" s="84">
        <v>41331</v>
      </c>
      <c r="H23" s="83">
        <v>10</v>
      </c>
      <c r="I23" s="83">
        <v>128</v>
      </c>
      <c r="J23" s="85">
        <f t="shared" si="0"/>
        <v>1280</v>
      </c>
      <c r="K23" s="17"/>
      <c r="L23" s="17"/>
      <c r="M23" s="61" t="s">
        <v>371</v>
      </c>
      <c r="N23" s="2">
        <v>511</v>
      </c>
      <c r="O23" s="2">
        <v>6421</v>
      </c>
      <c r="P23" s="2">
        <v>146480</v>
      </c>
      <c r="Q23" s="17"/>
      <c r="R23" s="17"/>
      <c r="S23" s="17"/>
      <c r="T23" s="17"/>
      <c r="U23" s="17"/>
    </row>
    <row r="24" spans="1:21" x14ac:dyDescent="0.2">
      <c r="A24" s="17"/>
      <c r="B24" s="77">
        <v>20</v>
      </c>
      <c r="C24" s="82" t="s">
        <v>449</v>
      </c>
      <c r="D24" s="78" t="s">
        <v>383</v>
      </c>
      <c r="E24" s="78" t="s">
        <v>377</v>
      </c>
      <c r="F24" s="78" t="s">
        <v>381</v>
      </c>
      <c r="G24" s="79">
        <v>41336</v>
      </c>
      <c r="H24" s="78">
        <v>20</v>
      </c>
      <c r="I24" s="78">
        <v>1024</v>
      </c>
      <c r="J24" s="80">
        <f t="shared" si="0"/>
        <v>20480</v>
      </c>
      <c r="K24" s="17"/>
      <c r="L24" s="17"/>
      <c r="M24" s="64" t="s">
        <v>396</v>
      </c>
      <c r="N24" s="2">
        <v>38</v>
      </c>
      <c r="O24" s="2">
        <v>1346</v>
      </c>
      <c r="P24" s="2">
        <v>20448</v>
      </c>
      <c r="Q24" s="17"/>
      <c r="R24" s="17"/>
      <c r="S24" s="17"/>
      <c r="T24" s="17"/>
      <c r="U24" s="17"/>
    </row>
    <row r="25" spans="1:21" x14ac:dyDescent="0.2">
      <c r="A25" s="17"/>
      <c r="B25" s="81">
        <v>21</v>
      </c>
      <c r="C25" s="82" t="s">
        <v>371</v>
      </c>
      <c r="D25" s="82" t="s">
        <v>386</v>
      </c>
      <c r="E25" s="83" t="s">
        <v>403</v>
      </c>
      <c r="F25" s="83" t="s">
        <v>406</v>
      </c>
      <c r="G25" s="84">
        <v>41337</v>
      </c>
      <c r="H25" s="83">
        <v>30</v>
      </c>
      <c r="I25" s="83">
        <v>555</v>
      </c>
      <c r="J25" s="85">
        <f t="shared" si="0"/>
        <v>16650</v>
      </c>
      <c r="K25" s="17"/>
      <c r="L25" s="17"/>
      <c r="M25" s="90" t="s">
        <v>410</v>
      </c>
      <c r="N25" s="2">
        <v>12</v>
      </c>
      <c r="O25" s="2">
        <v>200</v>
      </c>
      <c r="P25" s="2">
        <v>2400</v>
      </c>
      <c r="Q25" s="17"/>
      <c r="R25" s="17"/>
      <c r="S25" s="17"/>
      <c r="T25" s="17"/>
      <c r="U25" s="17"/>
    </row>
    <row r="26" spans="1:21" x14ac:dyDescent="0.2">
      <c r="A26" s="17"/>
      <c r="B26" s="77">
        <v>22</v>
      </c>
      <c r="C26" s="78" t="s">
        <v>371</v>
      </c>
      <c r="D26" s="78" t="s">
        <v>389</v>
      </c>
      <c r="E26" s="78" t="s">
        <v>377</v>
      </c>
      <c r="F26" s="78" t="s">
        <v>381</v>
      </c>
      <c r="G26" s="79">
        <v>41338</v>
      </c>
      <c r="H26" s="78">
        <v>12</v>
      </c>
      <c r="I26" s="78">
        <v>666</v>
      </c>
      <c r="J26" s="80">
        <f t="shared" si="0"/>
        <v>7992</v>
      </c>
      <c r="K26" s="17"/>
      <c r="L26" s="17"/>
      <c r="M26" s="90" t="s">
        <v>400</v>
      </c>
      <c r="N26" s="2">
        <v>18</v>
      </c>
      <c r="O26" s="2">
        <v>888</v>
      </c>
      <c r="P26" s="2">
        <v>15984</v>
      </c>
      <c r="Q26" s="17"/>
      <c r="R26" s="17"/>
      <c r="S26" s="17"/>
      <c r="T26" s="17"/>
      <c r="U26" s="17"/>
    </row>
    <row r="27" spans="1:21" x14ac:dyDescent="0.2">
      <c r="A27" s="17"/>
      <c r="B27" s="81">
        <v>23</v>
      </c>
      <c r="C27" s="82" t="s">
        <v>371</v>
      </c>
      <c r="D27" s="82" t="s">
        <v>393</v>
      </c>
      <c r="E27" s="83" t="s">
        <v>375</v>
      </c>
      <c r="F27" s="83" t="s">
        <v>388</v>
      </c>
      <c r="G27" s="84">
        <v>41339</v>
      </c>
      <c r="H27" s="83">
        <v>15</v>
      </c>
      <c r="I27" s="83">
        <v>777</v>
      </c>
      <c r="J27" s="85">
        <f t="shared" si="0"/>
        <v>11655</v>
      </c>
      <c r="K27" s="17"/>
      <c r="L27" s="17"/>
      <c r="M27" s="90" t="s">
        <v>397</v>
      </c>
      <c r="N27" s="2">
        <v>8</v>
      </c>
      <c r="O27" s="2">
        <v>258</v>
      </c>
      <c r="P27" s="2">
        <v>2064</v>
      </c>
      <c r="Q27" s="17"/>
      <c r="R27" s="17"/>
      <c r="S27" s="17"/>
      <c r="T27" s="17"/>
      <c r="U27" s="17"/>
    </row>
    <row r="28" spans="1:21" x14ac:dyDescent="0.2">
      <c r="A28" s="17"/>
      <c r="B28" s="77">
        <v>24</v>
      </c>
      <c r="C28" s="78" t="s">
        <v>371</v>
      </c>
      <c r="D28" s="78" t="s">
        <v>395</v>
      </c>
      <c r="E28" s="78" t="s">
        <v>396</v>
      </c>
      <c r="F28" s="78" t="s">
        <v>400</v>
      </c>
      <c r="G28" s="79">
        <v>41340</v>
      </c>
      <c r="H28" s="78">
        <v>18</v>
      </c>
      <c r="I28" s="78">
        <v>888</v>
      </c>
      <c r="J28" s="80">
        <f t="shared" si="0"/>
        <v>15984</v>
      </c>
      <c r="K28" s="17"/>
      <c r="L28" s="17"/>
      <c r="M28" s="64" t="s">
        <v>377</v>
      </c>
      <c r="N28" s="2">
        <v>167</v>
      </c>
      <c r="O28" s="2">
        <v>2301</v>
      </c>
      <c r="P28" s="2">
        <v>43650</v>
      </c>
      <c r="Q28" s="17"/>
      <c r="R28" s="17"/>
      <c r="S28" s="17"/>
      <c r="T28" s="17"/>
      <c r="U28" s="17"/>
    </row>
    <row r="29" spans="1:21" x14ac:dyDescent="0.2">
      <c r="A29" s="17"/>
      <c r="B29" s="81">
        <v>25</v>
      </c>
      <c r="C29" s="82" t="s">
        <v>371</v>
      </c>
      <c r="D29" s="82" t="s">
        <v>372</v>
      </c>
      <c r="E29" s="83" t="s">
        <v>377</v>
      </c>
      <c r="F29" s="83" t="s">
        <v>409</v>
      </c>
      <c r="G29" s="84">
        <v>41341</v>
      </c>
      <c r="H29" s="83">
        <v>6</v>
      </c>
      <c r="I29" s="83">
        <v>999</v>
      </c>
      <c r="J29" s="85">
        <f>H29*I29</f>
        <v>5994</v>
      </c>
      <c r="K29" s="17"/>
      <c r="L29" s="17"/>
      <c r="M29" s="90" t="s">
        <v>409</v>
      </c>
      <c r="N29" s="2">
        <v>6</v>
      </c>
      <c r="O29" s="2">
        <v>999</v>
      </c>
      <c r="P29" s="2">
        <v>5994</v>
      </c>
      <c r="Q29" s="17"/>
      <c r="R29" s="17"/>
      <c r="S29" s="17"/>
      <c r="T29" s="17"/>
      <c r="U29" s="17"/>
    </row>
    <row r="30" spans="1:21" x14ac:dyDescent="0.2">
      <c r="A30" s="17"/>
      <c r="B30" s="77">
        <v>26</v>
      </c>
      <c r="C30" s="78" t="s">
        <v>371</v>
      </c>
      <c r="D30" s="78" t="s">
        <v>376</v>
      </c>
      <c r="E30" s="78" t="s">
        <v>396</v>
      </c>
      <c r="F30" s="78" t="s">
        <v>410</v>
      </c>
      <c r="G30" s="79">
        <v>41341</v>
      </c>
      <c r="H30" s="78">
        <v>12</v>
      </c>
      <c r="I30" s="78">
        <v>200</v>
      </c>
      <c r="J30" s="80">
        <f t="shared" si="0"/>
        <v>2400</v>
      </c>
      <c r="K30" s="17"/>
      <c r="L30" s="17"/>
      <c r="M30" s="90" t="s">
        <v>387</v>
      </c>
      <c r="N30" s="2">
        <v>44</v>
      </c>
      <c r="O30" s="2">
        <v>456</v>
      </c>
      <c r="P30" s="2">
        <v>20064</v>
      </c>
      <c r="Q30" s="17"/>
      <c r="R30" s="17"/>
      <c r="S30" s="17"/>
      <c r="T30" s="17"/>
      <c r="U30" s="17"/>
    </row>
    <row r="31" spans="1:21" x14ac:dyDescent="0.2">
      <c r="A31" s="17"/>
      <c r="B31" s="81">
        <v>27</v>
      </c>
      <c r="C31" s="82" t="s">
        <v>371</v>
      </c>
      <c r="D31" s="82" t="s">
        <v>380</v>
      </c>
      <c r="E31" s="83" t="s">
        <v>373</v>
      </c>
      <c r="F31" s="78" t="s">
        <v>384</v>
      </c>
      <c r="G31" s="84">
        <v>41342</v>
      </c>
      <c r="H31" s="83">
        <v>49</v>
      </c>
      <c r="I31" s="83">
        <v>300</v>
      </c>
      <c r="J31" s="85">
        <f t="shared" si="0"/>
        <v>14700</v>
      </c>
      <c r="K31" s="17"/>
      <c r="L31" s="17"/>
      <c r="M31" s="90" t="s">
        <v>378</v>
      </c>
      <c r="N31" s="2">
        <v>60</v>
      </c>
      <c r="O31" s="2">
        <v>100</v>
      </c>
      <c r="P31" s="2">
        <v>6000</v>
      </c>
      <c r="Q31" s="17"/>
      <c r="R31" s="17"/>
      <c r="S31" s="17"/>
      <c r="T31" s="17"/>
      <c r="U31" s="17"/>
    </row>
    <row r="32" spans="1:21" x14ac:dyDescent="0.2">
      <c r="A32" s="17"/>
      <c r="B32" s="77">
        <v>28</v>
      </c>
      <c r="C32" s="78" t="s">
        <v>371</v>
      </c>
      <c r="D32" s="78" t="s">
        <v>383</v>
      </c>
      <c r="E32" s="78" t="s">
        <v>373</v>
      </c>
      <c r="F32" s="78" t="s">
        <v>398</v>
      </c>
      <c r="G32" s="79">
        <v>41343</v>
      </c>
      <c r="H32" s="78">
        <v>51</v>
      </c>
      <c r="I32" s="78">
        <v>400</v>
      </c>
      <c r="J32" s="80">
        <f t="shared" si="0"/>
        <v>20400</v>
      </c>
      <c r="K32" s="17"/>
      <c r="L32" s="17"/>
      <c r="M32" s="90" t="s">
        <v>381</v>
      </c>
      <c r="N32" s="2">
        <v>57</v>
      </c>
      <c r="O32" s="2">
        <v>746</v>
      </c>
      <c r="P32" s="2">
        <v>11592</v>
      </c>
      <c r="Q32" s="17"/>
      <c r="R32" s="17"/>
      <c r="S32" s="17"/>
      <c r="T32" s="17"/>
      <c r="U32" s="17"/>
    </row>
    <row r="33" spans="1:21" x14ac:dyDescent="0.2">
      <c r="A33" s="17"/>
      <c r="B33" s="81">
        <v>29</v>
      </c>
      <c r="C33" s="82" t="s">
        <v>371</v>
      </c>
      <c r="D33" s="82" t="s">
        <v>386</v>
      </c>
      <c r="E33" s="83" t="s">
        <v>373</v>
      </c>
      <c r="F33" s="83" t="s">
        <v>374</v>
      </c>
      <c r="G33" s="84">
        <v>41343</v>
      </c>
      <c r="H33" s="83">
        <v>14</v>
      </c>
      <c r="I33" s="83">
        <v>222</v>
      </c>
      <c r="J33" s="85">
        <f t="shared" si="0"/>
        <v>3108</v>
      </c>
      <c r="K33" s="17"/>
      <c r="L33" s="17"/>
      <c r="M33" s="64" t="s">
        <v>373</v>
      </c>
      <c r="N33" s="2">
        <v>157</v>
      </c>
      <c r="O33" s="2">
        <v>1170</v>
      </c>
      <c r="P33" s="2">
        <v>43517</v>
      </c>
      <c r="Q33" s="17"/>
      <c r="R33" s="17"/>
      <c r="S33" s="17"/>
      <c r="T33" s="17"/>
      <c r="U33" s="17"/>
    </row>
    <row r="34" spans="1:21" x14ac:dyDescent="0.2">
      <c r="A34" s="17"/>
      <c r="B34" s="86">
        <v>30</v>
      </c>
      <c r="C34" s="87" t="s">
        <v>371</v>
      </c>
      <c r="D34" s="87" t="s">
        <v>389</v>
      </c>
      <c r="E34" s="87" t="s">
        <v>390</v>
      </c>
      <c r="F34" s="87" t="s">
        <v>391</v>
      </c>
      <c r="G34" s="88">
        <v>41343</v>
      </c>
      <c r="H34" s="87">
        <v>87</v>
      </c>
      <c r="I34" s="87">
        <v>111</v>
      </c>
      <c r="J34" s="89">
        <f t="shared" si="0"/>
        <v>9657</v>
      </c>
      <c r="K34" s="17"/>
      <c r="L34" s="17"/>
      <c r="M34" s="90" t="s">
        <v>398</v>
      </c>
      <c r="N34" s="2">
        <v>51</v>
      </c>
      <c r="O34" s="2">
        <v>400</v>
      </c>
      <c r="P34" s="2">
        <v>20400</v>
      </c>
      <c r="Q34" s="17"/>
      <c r="R34" s="17"/>
      <c r="S34" s="17"/>
      <c r="T34" s="17"/>
      <c r="U34" s="17"/>
    </row>
    <row r="35" spans="1:21" x14ac:dyDescent="0.2">
      <c r="M35" s="90" t="s">
        <v>374</v>
      </c>
      <c r="N35" s="2">
        <v>24</v>
      </c>
      <c r="O35" s="2">
        <v>347</v>
      </c>
      <c r="P35" s="2">
        <v>4358</v>
      </c>
      <c r="R35" s="17"/>
    </row>
    <row r="36" spans="1:21" x14ac:dyDescent="0.2">
      <c r="B36" t="s">
        <v>414</v>
      </c>
      <c r="M36" s="90" t="s">
        <v>384</v>
      </c>
      <c r="N36" s="2">
        <v>82</v>
      </c>
      <c r="O36" s="2">
        <v>423</v>
      </c>
      <c r="P36" s="2">
        <v>18759</v>
      </c>
      <c r="R36" s="17"/>
    </row>
    <row r="37" spans="1:21" x14ac:dyDescent="0.2">
      <c r="B37" t="s">
        <v>415</v>
      </c>
      <c r="M37" s="64" t="s">
        <v>375</v>
      </c>
      <c r="N37" s="2">
        <v>15</v>
      </c>
      <c r="O37" s="2">
        <v>777</v>
      </c>
      <c r="P37" s="2">
        <v>11655</v>
      </c>
      <c r="R37" s="17"/>
    </row>
    <row r="38" spans="1:21" x14ac:dyDescent="0.2">
      <c r="B38" t="s">
        <v>416</v>
      </c>
      <c r="M38" s="90" t="s">
        <v>388</v>
      </c>
      <c r="N38" s="2">
        <v>15</v>
      </c>
      <c r="O38" s="2">
        <v>777</v>
      </c>
      <c r="P38" s="2">
        <v>11655</v>
      </c>
      <c r="R38" s="17"/>
    </row>
    <row r="39" spans="1:21" x14ac:dyDescent="0.2">
      <c r="M39" s="64" t="s">
        <v>403</v>
      </c>
      <c r="N39" s="2">
        <v>30</v>
      </c>
      <c r="O39" s="2">
        <v>555</v>
      </c>
      <c r="P39" s="2">
        <v>16650</v>
      </c>
      <c r="R39" s="17"/>
    </row>
    <row r="40" spans="1:21" x14ac:dyDescent="0.2">
      <c r="M40" s="90" t="s">
        <v>406</v>
      </c>
      <c r="N40" s="2">
        <v>30</v>
      </c>
      <c r="O40" s="2">
        <v>555</v>
      </c>
      <c r="P40" s="2">
        <v>16650</v>
      </c>
      <c r="R40" s="17"/>
    </row>
    <row r="41" spans="1:21" x14ac:dyDescent="0.2">
      <c r="M41" s="64" t="s">
        <v>390</v>
      </c>
      <c r="N41" s="2">
        <v>104</v>
      </c>
      <c r="O41" s="2">
        <v>272</v>
      </c>
      <c r="P41" s="2">
        <v>10560</v>
      </c>
      <c r="R41" s="17"/>
    </row>
    <row r="42" spans="1:21" x14ac:dyDescent="0.2">
      <c r="M42" s="90" t="s">
        <v>391</v>
      </c>
      <c r="N42" s="2">
        <v>99</v>
      </c>
      <c r="O42" s="2">
        <v>125</v>
      </c>
      <c r="P42" s="2">
        <v>9825</v>
      </c>
      <c r="R42" s="17"/>
    </row>
    <row r="43" spans="1:21" x14ac:dyDescent="0.2">
      <c r="M43" s="90" t="s">
        <v>394</v>
      </c>
      <c r="N43" s="2">
        <v>5</v>
      </c>
      <c r="O43" s="2">
        <v>147</v>
      </c>
      <c r="P43" s="2">
        <v>735</v>
      </c>
      <c r="R43" s="17"/>
    </row>
    <row r="44" spans="1:21" x14ac:dyDescent="0.2">
      <c r="M44" s="61" t="s">
        <v>311</v>
      </c>
      <c r="N44" s="2">
        <v>934</v>
      </c>
      <c r="O44" s="2">
        <v>10611</v>
      </c>
      <c r="P44" s="2">
        <v>286272</v>
      </c>
    </row>
  </sheetData>
  <mergeCells count="2">
    <mergeCell ref="A1:K1"/>
    <mergeCell ref="A2:K2"/>
  </mergeCells>
  <hyperlinks>
    <hyperlink ref="A2" r:id="rId2"/>
  </hyperlinks>
  <pageMargins left="0.7" right="0.7" top="0.78740157499999996" bottom="0.78740157499999996" header="0.3" footer="0.3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00"/>
  <sheetViews>
    <sheetView workbookViewId="0">
      <selection activeCell="K25" sqref="K25"/>
    </sheetView>
  </sheetViews>
  <sheetFormatPr defaultRowHeight="12.75" x14ac:dyDescent="0.2"/>
  <cols>
    <col min="2" max="2" width="10.42578125" bestFit="1" customWidth="1"/>
    <col min="3" max="3" width="12.140625" customWidth="1"/>
    <col min="8" max="8" width="13.7109375" customWidth="1"/>
    <col min="9" max="14" width="10.42578125" customWidth="1"/>
    <col min="15" max="15" width="13.7109375" customWidth="1"/>
    <col min="16" max="135" width="9.140625" customWidth="1"/>
    <col min="136" max="136" width="13.7109375" bestFit="1" customWidth="1"/>
  </cols>
  <sheetData>
    <row r="3" spans="1:9" x14ac:dyDescent="0.2">
      <c r="A3" s="23" t="s">
        <v>297</v>
      </c>
      <c r="B3" s="23" t="s">
        <v>298</v>
      </c>
      <c r="C3" s="23" t="s">
        <v>299</v>
      </c>
      <c r="D3" s="23" t="s">
        <v>300</v>
      </c>
      <c r="E3" s="22" t="s">
        <v>301</v>
      </c>
    </row>
    <row r="4" spans="1:9" x14ac:dyDescent="0.2">
      <c r="A4" s="18">
        <v>37627</v>
      </c>
      <c r="B4" t="s">
        <v>302</v>
      </c>
      <c r="C4" t="s">
        <v>303</v>
      </c>
      <c r="D4" s="22">
        <v>30000</v>
      </c>
      <c r="E4" s="2">
        <f>MONTH(A4)</f>
        <v>1</v>
      </c>
      <c r="H4" s="66" t="s">
        <v>301</v>
      </c>
      <c r="I4" s="67" t="s">
        <v>360</v>
      </c>
    </row>
    <row r="5" spans="1:9" x14ac:dyDescent="0.2">
      <c r="A5" s="18">
        <v>37627</v>
      </c>
      <c r="B5" t="s">
        <v>304</v>
      </c>
      <c r="C5" t="s">
        <v>305</v>
      </c>
      <c r="D5" s="22">
        <v>5000</v>
      </c>
      <c r="E5" s="2">
        <f t="shared" ref="E5:E68" si="0">MONTH(A5)</f>
        <v>1</v>
      </c>
    </row>
    <row r="6" spans="1:9" x14ac:dyDescent="0.2">
      <c r="A6" s="18">
        <v>37627</v>
      </c>
      <c r="B6" t="s">
        <v>306</v>
      </c>
      <c r="C6" t="s">
        <v>307</v>
      </c>
      <c r="D6" s="22">
        <v>10000</v>
      </c>
      <c r="E6" s="2">
        <f t="shared" si="0"/>
        <v>1</v>
      </c>
      <c r="H6" s="65" t="s">
        <v>308</v>
      </c>
      <c r="I6" s="28"/>
    </row>
    <row r="7" spans="1:9" x14ac:dyDescent="0.2">
      <c r="A7" s="18">
        <v>37627</v>
      </c>
      <c r="B7" t="s">
        <v>309</v>
      </c>
      <c r="C7" t="s">
        <v>310</v>
      </c>
      <c r="D7" s="22">
        <v>15000</v>
      </c>
      <c r="E7" s="2">
        <f t="shared" si="0"/>
        <v>1</v>
      </c>
      <c r="H7" s="65" t="s">
        <v>298</v>
      </c>
      <c r="I7" s="28" t="s">
        <v>359</v>
      </c>
    </row>
    <row r="8" spans="1:9" x14ac:dyDescent="0.2">
      <c r="A8" s="18">
        <v>37627</v>
      </c>
      <c r="B8" t="s">
        <v>312</v>
      </c>
      <c r="C8" t="s">
        <v>313</v>
      </c>
      <c r="D8" s="22">
        <v>25000</v>
      </c>
      <c r="E8" s="2">
        <f t="shared" si="0"/>
        <v>1</v>
      </c>
      <c r="H8" s="24" t="s">
        <v>314</v>
      </c>
      <c r="I8" s="31">
        <v>750000</v>
      </c>
    </row>
    <row r="9" spans="1:9" x14ac:dyDescent="0.2">
      <c r="A9" s="18">
        <v>37627</v>
      </c>
      <c r="B9" t="s">
        <v>315</v>
      </c>
      <c r="C9" t="s">
        <v>316</v>
      </c>
      <c r="D9" s="22">
        <v>30000</v>
      </c>
      <c r="E9" s="2">
        <f t="shared" si="0"/>
        <v>1</v>
      </c>
      <c r="H9" s="32" t="s">
        <v>317</v>
      </c>
      <c r="I9" s="34">
        <v>1430000</v>
      </c>
    </row>
    <row r="10" spans="1:9" x14ac:dyDescent="0.2">
      <c r="A10" s="18">
        <v>37627</v>
      </c>
      <c r="B10" t="s">
        <v>318</v>
      </c>
      <c r="C10" t="s">
        <v>303</v>
      </c>
      <c r="D10" s="22">
        <v>40000</v>
      </c>
      <c r="E10" s="2">
        <f t="shared" si="0"/>
        <v>1</v>
      </c>
      <c r="H10" s="32" t="s">
        <v>318</v>
      </c>
      <c r="I10" s="34">
        <v>2665000</v>
      </c>
    </row>
    <row r="11" spans="1:9" x14ac:dyDescent="0.2">
      <c r="A11" s="18">
        <v>37628</v>
      </c>
      <c r="B11" t="s">
        <v>314</v>
      </c>
      <c r="C11" t="s">
        <v>305</v>
      </c>
      <c r="D11" s="22">
        <v>60000</v>
      </c>
      <c r="E11" s="2">
        <f t="shared" si="0"/>
        <v>1</v>
      </c>
      <c r="H11" s="32" t="s">
        <v>312</v>
      </c>
      <c r="I11" s="34">
        <v>2230000</v>
      </c>
    </row>
    <row r="12" spans="1:9" x14ac:dyDescent="0.2">
      <c r="A12" s="18">
        <v>37628</v>
      </c>
      <c r="B12" t="s">
        <v>319</v>
      </c>
      <c r="C12" t="s">
        <v>316</v>
      </c>
      <c r="D12" s="22">
        <v>30000</v>
      </c>
      <c r="E12" s="2">
        <f t="shared" si="0"/>
        <v>1</v>
      </c>
      <c r="H12" s="32" t="s">
        <v>302</v>
      </c>
      <c r="I12" s="34">
        <v>955000</v>
      </c>
    </row>
    <row r="13" spans="1:9" x14ac:dyDescent="0.2">
      <c r="A13" s="18">
        <v>37628</v>
      </c>
      <c r="B13" t="s">
        <v>317</v>
      </c>
      <c r="C13" t="s">
        <v>303</v>
      </c>
      <c r="D13" s="22">
        <v>40000</v>
      </c>
      <c r="E13" s="2">
        <f t="shared" si="0"/>
        <v>1</v>
      </c>
      <c r="H13" s="32" t="s">
        <v>315</v>
      </c>
      <c r="I13" s="34">
        <v>2220000</v>
      </c>
    </row>
    <row r="14" spans="1:9" x14ac:dyDescent="0.2">
      <c r="A14" s="18">
        <v>37628</v>
      </c>
      <c r="B14" t="s">
        <v>309</v>
      </c>
      <c r="C14" t="s">
        <v>307</v>
      </c>
      <c r="D14" s="22">
        <v>60000</v>
      </c>
      <c r="E14" s="2">
        <f t="shared" si="0"/>
        <v>1</v>
      </c>
      <c r="H14" s="32" t="s">
        <v>319</v>
      </c>
      <c r="I14" s="34">
        <v>1420000</v>
      </c>
    </row>
    <row r="15" spans="1:9" x14ac:dyDescent="0.2">
      <c r="A15" s="18">
        <v>37628</v>
      </c>
      <c r="B15" t="s">
        <v>312</v>
      </c>
      <c r="C15" t="s">
        <v>307</v>
      </c>
      <c r="D15" s="22">
        <v>30000</v>
      </c>
      <c r="E15" s="2">
        <f t="shared" si="0"/>
        <v>1</v>
      </c>
      <c r="H15" s="32" t="s">
        <v>306</v>
      </c>
      <c r="I15" s="34">
        <v>1105000</v>
      </c>
    </row>
    <row r="16" spans="1:9" x14ac:dyDescent="0.2">
      <c r="A16" s="18">
        <v>37628</v>
      </c>
      <c r="B16" t="s">
        <v>315</v>
      </c>
      <c r="C16" t="s">
        <v>310</v>
      </c>
      <c r="D16" s="22">
        <v>5000</v>
      </c>
      <c r="E16" s="2">
        <f t="shared" si="0"/>
        <v>1</v>
      </c>
      <c r="H16" s="32" t="s">
        <v>304</v>
      </c>
      <c r="I16" s="34">
        <v>980000</v>
      </c>
    </row>
    <row r="17" spans="1:15" x14ac:dyDescent="0.2">
      <c r="A17" s="18">
        <v>37629</v>
      </c>
      <c r="B17" t="s">
        <v>318</v>
      </c>
      <c r="C17" t="s">
        <v>313</v>
      </c>
      <c r="D17" s="22">
        <v>10000</v>
      </c>
      <c r="E17" s="2">
        <f t="shared" si="0"/>
        <v>1</v>
      </c>
      <c r="H17" s="32" t="s">
        <v>309</v>
      </c>
      <c r="I17" s="34">
        <v>2610000</v>
      </c>
    </row>
    <row r="18" spans="1:15" x14ac:dyDescent="0.2">
      <c r="A18" s="18">
        <v>37629</v>
      </c>
      <c r="B18" t="s">
        <v>319</v>
      </c>
      <c r="C18" t="s">
        <v>316</v>
      </c>
      <c r="D18" s="22">
        <v>15000</v>
      </c>
      <c r="E18" s="2">
        <f t="shared" si="0"/>
        <v>1</v>
      </c>
      <c r="H18" s="35" t="s">
        <v>311</v>
      </c>
      <c r="I18" s="38">
        <v>16365000</v>
      </c>
    </row>
    <row r="19" spans="1:15" x14ac:dyDescent="0.2">
      <c r="A19" s="18">
        <v>37629</v>
      </c>
      <c r="B19" t="s">
        <v>317</v>
      </c>
      <c r="C19" t="s">
        <v>313</v>
      </c>
      <c r="D19" s="22">
        <v>25000</v>
      </c>
      <c r="E19" s="2">
        <f t="shared" si="0"/>
        <v>1</v>
      </c>
    </row>
    <row r="20" spans="1:15" x14ac:dyDescent="0.2">
      <c r="A20" s="18">
        <v>37629</v>
      </c>
      <c r="B20" t="s">
        <v>309</v>
      </c>
      <c r="C20" t="s">
        <v>316</v>
      </c>
      <c r="D20" s="22">
        <v>30000</v>
      </c>
      <c r="E20" s="2">
        <f t="shared" si="0"/>
        <v>1</v>
      </c>
    </row>
    <row r="21" spans="1:15" x14ac:dyDescent="0.2">
      <c r="A21" s="18">
        <v>37629</v>
      </c>
      <c r="B21" t="s">
        <v>312</v>
      </c>
      <c r="C21" t="s">
        <v>303</v>
      </c>
      <c r="D21" s="22">
        <v>10000</v>
      </c>
      <c r="E21" s="2">
        <f t="shared" si="0"/>
        <v>1</v>
      </c>
    </row>
    <row r="22" spans="1:15" x14ac:dyDescent="0.2">
      <c r="A22" s="18">
        <v>37630</v>
      </c>
      <c r="B22" t="s">
        <v>315</v>
      </c>
      <c r="C22" t="s">
        <v>305</v>
      </c>
      <c r="D22" s="22">
        <v>10000</v>
      </c>
      <c r="E22" s="2">
        <f t="shared" si="0"/>
        <v>1</v>
      </c>
      <c r="H22" s="65" t="s">
        <v>308</v>
      </c>
      <c r="I22" s="65" t="s">
        <v>299</v>
      </c>
      <c r="J22" s="25"/>
      <c r="K22" s="25"/>
      <c r="L22" s="25"/>
      <c r="M22" s="25"/>
      <c r="N22" s="25"/>
      <c r="O22" s="26"/>
    </row>
    <row r="23" spans="1:15" x14ac:dyDescent="0.2">
      <c r="A23" s="18">
        <v>37630</v>
      </c>
      <c r="B23" t="s">
        <v>318</v>
      </c>
      <c r="C23" t="s">
        <v>307</v>
      </c>
      <c r="D23" s="22">
        <v>15000</v>
      </c>
      <c r="E23" s="2">
        <f t="shared" si="0"/>
        <v>1</v>
      </c>
      <c r="H23" s="65" t="s">
        <v>298</v>
      </c>
      <c r="I23" s="24" t="s">
        <v>316</v>
      </c>
      <c r="J23" s="27" t="s">
        <v>305</v>
      </c>
      <c r="K23" s="27" t="s">
        <v>307</v>
      </c>
      <c r="L23" s="27" t="s">
        <v>303</v>
      </c>
      <c r="M23" s="27" t="s">
        <v>313</v>
      </c>
      <c r="N23" s="27" t="s">
        <v>310</v>
      </c>
      <c r="O23" s="28" t="s">
        <v>311</v>
      </c>
    </row>
    <row r="24" spans="1:15" x14ac:dyDescent="0.2">
      <c r="A24" s="18">
        <v>37630</v>
      </c>
      <c r="B24" t="s">
        <v>319</v>
      </c>
      <c r="C24" t="s">
        <v>316</v>
      </c>
      <c r="D24" s="22">
        <v>25000</v>
      </c>
      <c r="E24" s="2">
        <f t="shared" si="0"/>
        <v>1</v>
      </c>
      <c r="H24" s="24" t="s">
        <v>314</v>
      </c>
      <c r="I24" s="29">
        <v>95000</v>
      </c>
      <c r="J24" s="30">
        <v>185000</v>
      </c>
      <c r="K24" s="30">
        <v>165000</v>
      </c>
      <c r="L24" s="30">
        <v>195000</v>
      </c>
      <c r="M24" s="30">
        <v>110000</v>
      </c>
      <c r="N24" s="30"/>
      <c r="O24" s="31">
        <v>750000</v>
      </c>
    </row>
    <row r="25" spans="1:15" x14ac:dyDescent="0.2">
      <c r="A25" s="18">
        <v>37631</v>
      </c>
      <c r="B25" t="s">
        <v>317</v>
      </c>
      <c r="C25" t="s">
        <v>303</v>
      </c>
      <c r="D25" s="22">
        <v>40000</v>
      </c>
      <c r="E25" s="2">
        <f t="shared" si="0"/>
        <v>1</v>
      </c>
      <c r="H25" s="32" t="s">
        <v>317</v>
      </c>
      <c r="I25" s="33">
        <v>165000</v>
      </c>
      <c r="J25" s="2">
        <v>70000</v>
      </c>
      <c r="K25" s="2">
        <v>280000</v>
      </c>
      <c r="L25" s="2">
        <v>565000</v>
      </c>
      <c r="M25" s="2">
        <v>150000</v>
      </c>
      <c r="N25" s="2">
        <v>200000</v>
      </c>
      <c r="O25" s="34">
        <v>1430000</v>
      </c>
    </row>
    <row r="26" spans="1:15" x14ac:dyDescent="0.2">
      <c r="A26" s="18">
        <v>37631</v>
      </c>
      <c r="B26" t="s">
        <v>318</v>
      </c>
      <c r="C26" t="s">
        <v>305</v>
      </c>
      <c r="D26" s="22">
        <v>50000</v>
      </c>
      <c r="E26" s="2">
        <f t="shared" si="0"/>
        <v>1</v>
      </c>
      <c r="H26" s="32" t="s">
        <v>318</v>
      </c>
      <c r="I26" s="33">
        <v>375000</v>
      </c>
      <c r="J26" s="2">
        <v>170000</v>
      </c>
      <c r="K26" s="2">
        <v>735000</v>
      </c>
      <c r="L26" s="2">
        <v>410000</v>
      </c>
      <c r="M26" s="2">
        <v>755000</v>
      </c>
      <c r="N26" s="2">
        <v>220000</v>
      </c>
      <c r="O26" s="34">
        <v>2665000</v>
      </c>
    </row>
    <row r="27" spans="1:15" x14ac:dyDescent="0.2">
      <c r="A27" s="18">
        <v>37631</v>
      </c>
      <c r="B27" t="s">
        <v>314</v>
      </c>
      <c r="C27" t="s">
        <v>307</v>
      </c>
      <c r="D27" s="22">
        <v>60000</v>
      </c>
      <c r="E27" s="2">
        <f t="shared" si="0"/>
        <v>1</v>
      </c>
      <c r="H27" s="32" t="s">
        <v>312</v>
      </c>
      <c r="I27" s="33">
        <v>295000</v>
      </c>
      <c r="J27" s="2">
        <v>80000</v>
      </c>
      <c r="K27" s="2">
        <v>415000</v>
      </c>
      <c r="L27" s="2">
        <v>285000</v>
      </c>
      <c r="M27" s="2">
        <v>565000</v>
      </c>
      <c r="N27" s="2">
        <v>590000</v>
      </c>
      <c r="O27" s="34">
        <v>2230000</v>
      </c>
    </row>
    <row r="28" spans="1:15" x14ac:dyDescent="0.2">
      <c r="A28" s="18">
        <v>37631</v>
      </c>
      <c r="B28" t="s">
        <v>309</v>
      </c>
      <c r="C28" t="s">
        <v>307</v>
      </c>
      <c r="D28" s="22">
        <v>30000</v>
      </c>
      <c r="E28" s="2">
        <f t="shared" si="0"/>
        <v>1</v>
      </c>
      <c r="H28" s="32" t="s">
        <v>302</v>
      </c>
      <c r="I28" s="33">
        <v>125000</v>
      </c>
      <c r="J28" s="2">
        <v>50000</v>
      </c>
      <c r="K28" s="2">
        <v>120000</v>
      </c>
      <c r="L28" s="2">
        <v>270000</v>
      </c>
      <c r="M28" s="2">
        <v>145000</v>
      </c>
      <c r="N28" s="2">
        <v>245000</v>
      </c>
      <c r="O28" s="34">
        <v>955000</v>
      </c>
    </row>
    <row r="29" spans="1:15" x14ac:dyDescent="0.2">
      <c r="A29" s="18">
        <v>37631</v>
      </c>
      <c r="B29" t="s">
        <v>312</v>
      </c>
      <c r="C29" t="s">
        <v>310</v>
      </c>
      <c r="D29" s="22">
        <v>30000</v>
      </c>
      <c r="E29" s="2">
        <f t="shared" si="0"/>
        <v>1</v>
      </c>
      <c r="H29" s="32" t="s">
        <v>315</v>
      </c>
      <c r="I29" s="33">
        <v>645000</v>
      </c>
      <c r="J29" s="2">
        <v>100000</v>
      </c>
      <c r="K29" s="2">
        <v>350000</v>
      </c>
      <c r="L29" s="2">
        <v>445000</v>
      </c>
      <c r="M29" s="2">
        <v>510000</v>
      </c>
      <c r="N29" s="2">
        <v>170000</v>
      </c>
      <c r="O29" s="34">
        <v>2220000</v>
      </c>
    </row>
    <row r="30" spans="1:15" x14ac:dyDescent="0.2">
      <c r="A30" s="18">
        <v>37634</v>
      </c>
      <c r="B30" t="s">
        <v>312</v>
      </c>
      <c r="C30" t="s">
        <v>313</v>
      </c>
      <c r="D30" s="22">
        <v>5000</v>
      </c>
      <c r="E30" s="2">
        <f t="shared" si="0"/>
        <v>1</v>
      </c>
      <c r="H30" s="32" t="s">
        <v>319</v>
      </c>
      <c r="I30" s="33">
        <v>290000</v>
      </c>
      <c r="J30" s="2">
        <v>150000</v>
      </c>
      <c r="K30" s="2">
        <v>250000</v>
      </c>
      <c r="L30" s="2">
        <v>335000</v>
      </c>
      <c r="M30" s="2">
        <v>285000</v>
      </c>
      <c r="N30" s="2">
        <v>110000</v>
      </c>
      <c r="O30" s="34">
        <v>1420000</v>
      </c>
    </row>
    <row r="31" spans="1:15" x14ac:dyDescent="0.2">
      <c r="A31" s="18">
        <v>37634</v>
      </c>
      <c r="B31" t="s">
        <v>315</v>
      </c>
      <c r="C31" t="s">
        <v>316</v>
      </c>
      <c r="D31" s="22">
        <v>10000</v>
      </c>
      <c r="E31" s="2">
        <f t="shared" si="0"/>
        <v>1</v>
      </c>
      <c r="H31" s="32" t="s">
        <v>306</v>
      </c>
      <c r="I31" s="33">
        <v>200000</v>
      </c>
      <c r="J31" s="2">
        <v>150000</v>
      </c>
      <c r="K31" s="2">
        <v>215000</v>
      </c>
      <c r="L31" s="2">
        <v>130000</v>
      </c>
      <c r="M31" s="2">
        <v>335000</v>
      </c>
      <c r="N31" s="2">
        <v>75000</v>
      </c>
      <c r="O31" s="34">
        <v>1105000</v>
      </c>
    </row>
    <row r="32" spans="1:15" x14ac:dyDescent="0.2">
      <c r="A32" s="18">
        <v>37634</v>
      </c>
      <c r="B32" t="s">
        <v>318</v>
      </c>
      <c r="C32" t="s">
        <v>316</v>
      </c>
      <c r="D32" s="22">
        <v>15000</v>
      </c>
      <c r="E32" s="2">
        <f t="shared" si="0"/>
        <v>1</v>
      </c>
      <c r="H32" s="32" t="s">
        <v>304</v>
      </c>
      <c r="I32" s="33">
        <v>175000</v>
      </c>
      <c r="J32" s="2">
        <v>20000</v>
      </c>
      <c r="K32" s="2">
        <v>240000</v>
      </c>
      <c r="L32" s="2">
        <v>135000</v>
      </c>
      <c r="M32" s="2">
        <v>265000</v>
      </c>
      <c r="N32" s="2">
        <v>145000</v>
      </c>
      <c r="O32" s="34">
        <v>980000</v>
      </c>
    </row>
    <row r="33" spans="1:15" x14ac:dyDescent="0.2">
      <c r="A33" s="18">
        <v>37635</v>
      </c>
      <c r="B33" t="s">
        <v>318</v>
      </c>
      <c r="C33" t="s">
        <v>303</v>
      </c>
      <c r="D33" s="22">
        <v>25000</v>
      </c>
      <c r="E33" s="2">
        <f t="shared" si="0"/>
        <v>1</v>
      </c>
      <c r="H33" s="32" t="s">
        <v>309</v>
      </c>
      <c r="I33" s="33">
        <v>405000</v>
      </c>
      <c r="J33" s="2">
        <v>135000</v>
      </c>
      <c r="K33" s="2">
        <v>845000</v>
      </c>
      <c r="L33" s="2">
        <v>475000</v>
      </c>
      <c r="M33" s="2">
        <v>360000</v>
      </c>
      <c r="N33" s="2">
        <v>390000</v>
      </c>
      <c r="O33" s="34">
        <v>2610000</v>
      </c>
    </row>
    <row r="34" spans="1:15" x14ac:dyDescent="0.2">
      <c r="A34" s="18">
        <v>37636</v>
      </c>
      <c r="B34" t="s">
        <v>319</v>
      </c>
      <c r="C34" t="s">
        <v>305</v>
      </c>
      <c r="D34" s="22">
        <v>30000</v>
      </c>
      <c r="E34" s="2">
        <f t="shared" si="0"/>
        <v>1</v>
      </c>
      <c r="H34" s="35" t="s">
        <v>311</v>
      </c>
      <c r="I34" s="36">
        <v>2770000</v>
      </c>
      <c r="J34" s="37">
        <v>1110000</v>
      </c>
      <c r="K34" s="37">
        <v>3615000</v>
      </c>
      <c r="L34" s="37">
        <v>3245000</v>
      </c>
      <c r="M34" s="37">
        <v>3480000</v>
      </c>
      <c r="N34" s="37">
        <v>2145000</v>
      </c>
      <c r="O34" s="38">
        <v>16365000</v>
      </c>
    </row>
    <row r="35" spans="1:15" x14ac:dyDescent="0.2">
      <c r="A35" s="18">
        <v>37637</v>
      </c>
      <c r="B35" t="s">
        <v>317</v>
      </c>
      <c r="C35" t="s">
        <v>307</v>
      </c>
      <c r="D35" s="22">
        <v>50000</v>
      </c>
      <c r="E35" s="2">
        <f t="shared" si="0"/>
        <v>1</v>
      </c>
    </row>
    <row r="36" spans="1:15" x14ac:dyDescent="0.2">
      <c r="A36" s="18">
        <v>37637</v>
      </c>
      <c r="B36" t="s">
        <v>309</v>
      </c>
      <c r="C36" t="s">
        <v>307</v>
      </c>
      <c r="D36" s="22">
        <v>60000</v>
      </c>
      <c r="E36" s="2">
        <f t="shared" si="0"/>
        <v>1</v>
      </c>
    </row>
    <row r="37" spans="1:15" x14ac:dyDescent="0.2">
      <c r="A37" s="18">
        <v>37637</v>
      </c>
      <c r="B37" t="s">
        <v>312</v>
      </c>
      <c r="C37" t="s">
        <v>310</v>
      </c>
      <c r="D37" s="22">
        <v>30000</v>
      </c>
      <c r="E37" s="2">
        <f t="shared" si="0"/>
        <v>1</v>
      </c>
      <c r="H37" s="65" t="s">
        <v>308</v>
      </c>
      <c r="I37" s="65" t="s">
        <v>297</v>
      </c>
      <c r="J37" s="25"/>
      <c r="K37" s="25"/>
      <c r="L37" s="25"/>
      <c r="M37" s="25"/>
      <c r="N37" s="25"/>
      <c r="O37" s="26"/>
    </row>
    <row r="38" spans="1:15" x14ac:dyDescent="0.2">
      <c r="A38" s="18">
        <v>37637</v>
      </c>
      <c r="B38" t="s">
        <v>315</v>
      </c>
      <c r="C38" t="s">
        <v>313</v>
      </c>
      <c r="D38" s="22">
        <v>5000</v>
      </c>
      <c r="E38" s="2">
        <f t="shared" si="0"/>
        <v>1</v>
      </c>
      <c r="H38" s="65" t="s">
        <v>298</v>
      </c>
      <c r="I38" s="104" t="s">
        <v>479</v>
      </c>
      <c r="J38" s="105" t="s">
        <v>480</v>
      </c>
      <c r="K38" s="105" t="s">
        <v>481</v>
      </c>
      <c r="L38" s="105" t="s">
        <v>482</v>
      </c>
      <c r="M38" s="105" t="s">
        <v>483</v>
      </c>
      <c r="N38" s="105" t="s">
        <v>484</v>
      </c>
      <c r="O38" s="106" t="s">
        <v>311</v>
      </c>
    </row>
    <row r="39" spans="1:15" x14ac:dyDescent="0.2">
      <c r="A39" s="18">
        <v>37637</v>
      </c>
      <c r="B39" t="s">
        <v>318</v>
      </c>
      <c r="C39" t="s">
        <v>316</v>
      </c>
      <c r="D39" s="22">
        <v>10000</v>
      </c>
      <c r="E39" s="2">
        <f t="shared" si="0"/>
        <v>1</v>
      </c>
      <c r="H39" s="24" t="s">
        <v>314</v>
      </c>
      <c r="I39" s="29">
        <v>140000</v>
      </c>
      <c r="J39" s="30">
        <v>145000</v>
      </c>
      <c r="K39" s="30">
        <v>125000</v>
      </c>
      <c r="L39" s="30">
        <v>75000</v>
      </c>
      <c r="M39" s="30">
        <v>125000</v>
      </c>
      <c r="N39" s="30">
        <v>140000</v>
      </c>
      <c r="O39" s="31">
        <v>750000</v>
      </c>
    </row>
    <row r="40" spans="1:15" x14ac:dyDescent="0.2">
      <c r="A40" s="18">
        <v>37637</v>
      </c>
      <c r="B40" t="s">
        <v>317</v>
      </c>
      <c r="C40" t="s">
        <v>313</v>
      </c>
      <c r="D40" s="22">
        <v>15000</v>
      </c>
      <c r="E40" s="2">
        <f t="shared" si="0"/>
        <v>1</v>
      </c>
      <c r="H40" s="32" t="s">
        <v>317</v>
      </c>
      <c r="I40" s="33">
        <v>275000</v>
      </c>
      <c r="J40" s="2">
        <v>125000</v>
      </c>
      <c r="K40" s="2">
        <v>110000</v>
      </c>
      <c r="L40" s="2">
        <v>235000</v>
      </c>
      <c r="M40" s="2">
        <v>310000</v>
      </c>
      <c r="N40" s="2">
        <v>375000</v>
      </c>
      <c r="O40" s="34">
        <v>1430000</v>
      </c>
    </row>
    <row r="41" spans="1:15" x14ac:dyDescent="0.2">
      <c r="A41" s="18">
        <v>37638</v>
      </c>
      <c r="B41" t="s">
        <v>309</v>
      </c>
      <c r="C41" t="s">
        <v>313</v>
      </c>
      <c r="D41" s="22">
        <v>25000</v>
      </c>
      <c r="E41" s="2">
        <f t="shared" si="0"/>
        <v>1</v>
      </c>
      <c r="H41" s="32" t="s">
        <v>318</v>
      </c>
      <c r="I41" s="33">
        <v>300000</v>
      </c>
      <c r="J41" s="2">
        <v>250000</v>
      </c>
      <c r="K41" s="2">
        <v>380000</v>
      </c>
      <c r="L41" s="2">
        <v>330000</v>
      </c>
      <c r="M41" s="2">
        <v>690000</v>
      </c>
      <c r="N41" s="2">
        <v>715000</v>
      </c>
      <c r="O41" s="34">
        <v>2665000</v>
      </c>
    </row>
    <row r="42" spans="1:15" x14ac:dyDescent="0.2">
      <c r="A42" s="18">
        <v>37638</v>
      </c>
      <c r="B42" t="s">
        <v>312</v>
      </c>
      <c r="C42" t="s">
        <v>316</v>
      </c>
      <c r="D42" s="22">
        <v>30000</v>
      </c>
      <c r="E42" s="2">
        <f t="shared" si="0"/>
        <v>1</v>
      </c>
      <c r="H42" s="32" t="s">
        <v>312</v>
      </c>
      <c r="I42" s="33">
        <v>275000</v>
      </c>
      <c r="J42" s="2">
        <v>330000</v>
      </c>
      <c r="K42" s="2">
        <v>295000</v>
      </c>
      <c r="L42" s="2">
        <v>465000</v>
      </c>
      <c r="M42" s="2">
        <v>335000</v>
      </c>
      <c r="N42" s="2">
        <v>530000</v>
      </c>
      <c r="O42" s="34">
        <v>2230000</v>
      </c>
    </row>
    <row r="43" spans="1:15" x14ac:dyDescent="0.2">
      <c r="A43" s="18">
        <v>37638</v>
      </c>
      <c r="B43" t="s">
        <v>315</v>
      </c>
      <c r="C43" t="s">
        <v>303</v>
      </c>
      <c r="D43" s="22">
        <v>30000</v>
      </c>
      <c r="E43" s="2">
        <f t="shared" si="0"/>
        <v>1</v>
      </c>
      <c r="H43" s="32" t="s">
        <v>302</v>
      </c>
      <c r="I43" s="33">
        <v>215000</v>
      </c>
      <c r="J43" s="2">
        <v>145000</v>
      </c>
      <c r="K43" s="2">
        <v>275000</v>
      </c>
      <c r="L43" s="2">
        <v>245000</v>
      </c>
      <c r="M43" s="2">
        <v>75000</v>
      </c>
      <c r="N43" s="2"/>
      <c r="O43" s="34">
        <v>955000</v>
      </c>
    </row>
    <row r="44" spans="1:15" x14ac:dyDescent="0.2">
      <c r="A44" s="18">
        <v>37638</v>
      </c>
      <c r="B44" t="s">
        <v>318</v>
      </c>
      <c r="C44" t="s">
        <v>305</v>
      </c>
      <c r="D44" s="22">
        <v>5000</v>
      </c>
      <c r="E44" s="2">
        <f t="shared" si="0"/>
        <v>1</v>
      </c>
      <c r="H44" s="32" t="s">
        <v>315</v>
      </c>
      <c r="I44" s="33">
        <v>125000</v>
      </c>
      <c r="J44" s="2">
        <v>165000</v>
      </c>
      <c r="K44" s="2">
        <v>490000</v>
      </c>
      <c r="L44" s="2">
        <v>390000</v>
      </c>
      <c r="M44" s="2">
        <v>550000</v>
      </c>
      <c r="N44" s="2">
        <v>500000</v>
      </c>
      <c r="O44" s="34">
        <v>2220000</v>
      </c>
    </row>
    <row r="45" spans="1:15" x14ac:dyDescent="0.2">
      <c r="A45" s="18">
        <v>37641</v>
      </c>
      <c r="B45" t="s">
        <v>319</v>
      </c>
      <c r="C45" t="s">
        <v>307</v>
      </c>
      <c r="D45" s="22">
        <v>10000</v>
      </c>
      <c r="E45" s="2">
        <f t="shared" si="0"/>
        <v>1</v>
      </c>
      <c r="H45" s="32" t="s">
        <v>319</v>
      </c>
      <c r="I45" s="33">
        <v>200000</v>
      </c>
      <c r="J45" s="2">
        <v>180000</v>
      </c>
      <c r="K45" s="2">
        <v>180000</v>
      </c>
      <c r="L45" s="2">
        <v>260000</v>
      </c>
      <c r="M45" s="2">
        <v>200000</v>
      </c>
      <c r="N45" s="2">
        <v>400000</v>
      </c>
      <c r="O45" s="34">
        <v>1420000</v>
      </c>
    </row>
    <row r="46" spans="1:15" x14ac:dyDescent="0.2">
      <c r="A46" s="18">
        <v>37641</v>
      </c>
      <c r="B46" t="s">
        <v>309</v>
      </c>
      <c r="C46" t="s">
        <v>307</v>
      </c>
      <c r="D46" s="22">
        <v>15000</v>
      </c>
      <c r="E46" s="2">
        <f t="shared" si="0"/>
        <v>1</v>
      </c>
      <c r="H46" s="32" t="s">
        <v>306</v>
      </c>
      <c r="I46" s="33">
        <v>145000</v>
      </c>
      <c r="J46" s="2">
        <v>255000</v>
      </c>
      <c r="K46" s="2">
        <v>300000</v>
      </c>
      <c r="L46" s="2">
        <v>215000</v>
      </c>
      <c r="M46" s="2">
        <v>140000</v>
      </c>
      <c r="N46" s="2">
        <v>50000</v>
      </c>
      <c r="O46" s="34">
        <v>1105000</v>
      </c>
    </row>
    <row r="47" spans="1:15" x14ac:dyDescent="0.2">
      <c r="A47" s="18">
        <v>37641</v>
      </c>
      <c r="B47" t="s">
        <v>302</v>
      </c>
      <c r="C47" t="s">
        <v>310</v>
      </c>
      <c r="D47" s="22">
        <v>25000</v>
      </c>
      <c r="E47" s="2">
        <f t="shared" si="0"/>
        <v>1</v>
      </c>
      <c r="H47" s="32" t="s">
        <v>304</v>
      </c>
      <c r="I47" s="33">
        <v>120000</v>
      </c>
      <c r="J47" s="2">
        <v>145000</v>
      </c>
      <c r="K47" s="2">
        <v>325000</v>
      </c>
      <c r="L47" s="2">
        <v>245000</v>
      </c>
      <c r="M47" s="2">
        <v>105000</v>
      </c>
      <c r="N47" s="2">
        <v>40000</v>
      </c>
      <c r="O47" s="34">
        <v>980000</v>
      </c>
    </row>
    <row r="48" spans="1:15" x14ac:dyDescent="0.2">
      <c r="A48" s="18">
        <v>37642</v>
      </c>
      <c r="B48" t="s">
        <v>304</v>
      </c>
      <c r="C48" t="s">
        <v>310</v>
      </c>
      <c r="D48" s="22">
        <v>30000</v>
      </c>
      <c r="E48" s="2">
        <f t="shared" si="0"/>
        <v>1</v>
      </c>
      <c r="H48" s="32" t="s">
        <v>309</v>
      </c>
      <c r="I48" s="33">
        <v>410000</v>
      </c>
      <c r="J48" s="2">
        <v>495000</v>
      </c>
      <c r="K48" s="2">
        <v>415000</v>
      </c>
      <c r="L48" s="2">
        <v>550000</v>
      </c>
      <c r="M48" s="2">
        <v>310000</v>
      </c>
      <c r="N48" s="2">
        <v>430000</v>
      </c>
      <c r="O48" s="34">
        <v>2610000</v>
      </c>
    </row>
    <row r="49" spans="1:15" x14ac:dyDescent="0.2">
      <c r="A49" s="18">
        <v>37642</v>
      </c>
      <c r="B49" t="s">
        <v>306</v>
      </c>
      <c r="C49" t="s">
        <v>313</v>
      </c>
      <c r="D49" s="22">
        <v>50000</v>
      </c>
      <c r="E49" s="2">
        <f t="shared" si="0"/>
        <v>1</v>
      </c>
      <c r="H49" s="35" t="s">
        <v>311</v>
      </c>
      <c r="I49" s="36">
        <v>2205000</v>
      </c>
      <c r="J49" s="37">
        <v>2235000</v>
      </c>
      <c r="K49" s="37">
        <v>2895000</v>
      </c>
      <c r="L49" s="37">
        <v>3010000</v>
      </c>
      <c r="M49" s="37">
        <v>2840000</v>
      </c>
      <c r="N49" s="37">
        <v>3180000</v>
      </c>
      <c r="O49" s="38">
        <v>16365000</v>
      </c>
    </row>
    <row r="50" spans="1:15" x14ac:dyDescent="0.2">
      <c r="A50" s="18">
        <v>37642</v>
      </c>
      <c r="B50" t="s">
        <v>309</v>
      </c>
      <c r="C50" t="s">
        <v>316</v>
      </c>
      <c r="D50" s="22">
        <v>60000</v>
      </c>
      <c r="E50" s="2">
        <f t="shared" si="0"/>
        <v>1</v>
      </c>
    </row>
    <row r="51" spans="1:15" x14ac:dyDescent="0.2">
      <c r="A51" s="18">
        <v>37643</v>
      </c>
      <c r="B51" t="s">
        <v>312</v>
      </c>
      <c r="C51" t="s">
        <v>313</v>
      </c>
      <c r="D51" s="22">
        <v>30000</v>
      </c>
      <c r="E51" s="2">
        <f t="shared" si="0"/>
        <v>1</v>
      </c>
    </row>
    <row r="52" spans="1:15" x14ac:dyDescent="0.2">
      <c r="A52" s="18">
        <v>37643</v>
      </c>
      <c r="B52" t="s">
        <v>315</v>
      </c>
      <c r="C52" t="s">
        <v>313</v>
      </c>
      <c r="D52" s="22">
        <v>5000</v>
      </c>
      <c r="E52" s="2">
        <f t="shared" si="0"/>
        <v>1</v>
      </c>
    </row>
    <row r="53" spans="1:15" x14ac:dyDescent="0.2">
      <c r="A53" s="18">
        <v>37643</v>
      </c>
      <c r="B53" t="s">
        <v>318</v>
      </c>
      <c r="C53" t="s">
        <v>316</v>
      </c>
      <c r="D53" s="22">
        <v>10000</v>
      </c>
      <c r="E53" s="2">
        <f t="shared" si="0"/>
        <v>1</v>
      </c>
    </row>
    <row r="54" spans="1:15" x14ac:dyDescent="0.2">
      <c r="A54" s="18">
        <v>37643</v>
      </c>
      <c r="B54" t="s">
        <v>319</v>
      </c>
      <c r="C54" t="s">
        <v>303</v>
      </c>
      <c r="D54" s="22">
        <v>15000</v>
      </c>
      <c r="E54" s="2">
        <f t="shared" si="0"/>
        <v>1</v>
      </c>
    </row>
    <row r="55" spans="1:15" x14ac:dyDescent="0.2">
      <c r="A55" s="18">
        <v>37643</v>
      </c>
      <c r="B55" t="s">
        <v>317</v>
      </c>
      <c r="C55" t="s">
        <v>303</v>
      </c>
      <c r="D55" s="22">
        <v>5000</v>
      </c>
      <c r="E55" s="2">
        <f t="shared" si="0"/>
        <v>1</v>
      </c>
    </row>
    <row r="56" spans="1:15" x14ac:dyDescent="0.2">
      <c r="A56" s="18">
        <v>37643</v>
      </c>
      <c r="B56" t="s">
        <v>314</v>
      </c>
      <c r="C56" t="s">
        <v>303</v>
      </c>
      <c r="D56" s="22">
        <v>10000</v>
      </c>
      <c r="E56" s="2">
        <f t="shared" si="0"/>
        <v>1</v>
      </c>
    </row>
    <row r="57" spans="1:15" x14ac:dyDescent="0.2">
      <c r="A57" s="18">
        <v>37644</v>
      </c>
      <c r="B57" t="s">
        <v>302</v>
      </c>
      <c r="C57" t="s">
        <v>303</v>
      </c>
      <c r="D57" s="22">
        <v>15000</v>
      </c>
      <c r="E57" s="2">
        <f t="shared" si="0"/>
        <v>1</v>
      </c>
    </row>
    <row r="58" spans="1:15" x14ac:dyDescent="0.2">
      <c r="A58" s="18">
        <v>37644</v>
      </c>
      <c r="B58" t="s">
        <v>304</v>
      </c>
      <c r="C58" t="s">
        <v>310</v>
      </c>
      <c r="D58" s="22">
        <v>25000</v>
      </c>
      <c r="E58" s="2">
        <f t="shared" si="0"/>
        <v>1</v>
      </c>
    </row>
    <row r="59" spans="1:15" x14ac:dyDescent="0.2">
      <c r="A59" s="18">
        <v>37644</v>
      </c>
      <c r="B59" t="s">
        <v>318</v>
      </c>
      <c r="C59" t="s">
        <v>307</v>
      </c>
      <c r="D59" s="22">
        <v>50000</v>
      </c>
      <c r="E59" s="2">
        <f t="shared" si="0"/>
        <v>1</v>
      </c>
    </row>
    <row r="60" spans="1:15" x14ac:dyDescent="0.2">
      <c r="A60" s="18">
        <v>37644</v>
      </c>
      <c r="B60" t="s">
        <v>306</v>
      </c>
      <c r="C60" t="s">
        <v>313</v>
      </c>
      <c r="D60" s="22">
        <v>30000</v>
      </c>
      <c r="E60" s="2">
        <f t="shared" si="0"/>
        <v>1</v>
      </c>
    </row>
    <row r="61" spans="1:15" x14ac:dyDescent="0.2">
      <c r="A61" s="18">
        <v>37645</v>
      </c>
      <c r="B61" t="s">
        <v>312</v>
      </c>
      <c r="C61" t="s">
        <v>316</v>
      </c>
      <c r="D61" s="22">
        <v>30000</v>
      </c>
      <c r="E61" s="2">
        <f t="shared" si="0"/>
        <v>1</v>
      </c>
    </row>
    <row r="62" spans="1:15" x14ac:dyDescent="0.2">
      <c r="A62" s="18">
        <v>37645</v>
      </c>
      <c r="B62" t="s">
        <v>315</v>
      </c>
      <c r="C62" t="s">
        <v>313</v>
      </c>
      <c r="D62" s="22">
        <v>5000</v>
      </c>
      <c r="E62" s="2">
        <f t="shared" si="0"/>
        <v>1</v>
      </c>
    </row>
    <row r="63" spans="1:15" x14ac:dyDescent="0.2">
      <c r="A63" s="18">
        <v>37645</v>
      </c>
      <c r="B63" t="s">
        <v>318</v>
      </c>
      <c r="C63" t="s">
        <v>313</v>
      </c>
      <c r="D63" s="22">
        <v>10000</v>
      </c>
      <c r="E63" s="2">
        <f t="shared" si="0"/>
        <v>1</v>
      </c>
    </row>
    <row r="64" spans="1:15" x14ac:dyDescent="0.2">
      <c r="A64" s="18">
        <v>37648</v>
      </c>
      <c r="B64" t="s">
        <v>319</v>
      </c>
      <c r="C64" t="s">
        <v>316</v>
      </c>
      <c r="D64" s="22">
        <v>15000</v>
      </c>
      <c r="E64" s="2">
        <f t="shared" si="0"/>
        <v>1</v>
      </c>
    </row>
    <row r="65" spans="1:5" x14ac:dyDescent="0.2">
      <c r="A65" s="18">
        <v>37648</v>
      </c>
      <c r="B65" t="s">
        <v>317</v>
      </c>
      <c r="C65" t="s">
        <v>307</v>
      </c>
      <c r="D65" s="22">
        <v>25000</v>
      </c>
      <c r="E65" s="2">
        <f t="shared" si="0"/>
        <v>1</v>
      </c>
    </row>
    <row r="66" spans="1:5" x14ac:dyDescent="0.2">
      <c r="A66" s="18">
        <v>37648</v>
      </c>
      <c r="B66" t="s">
        <v>309</v>
      </c>
      <c r="C66" t="s">
        <v>307</v>
      </c>
      <c r="D66" s="22">
        <v>30000</v>
      </c>
      <c r="E66" s="2">
        <f t="shared" si="0"/>
        <v>1</v>
      </c>
    </row>
    <row r="67" spans="1:5" x14ac:dyDescent="0.2">
      <c r="A67" s="18">
        <v>37648</v>
      </c>
      <c r="B67" t="s">
        <v>302</v>
      </c>
      <c r="C67" t="s">
        <v>310</v>
      </c>
      <c r="D67" s="22">
        <v>50000</v>
      </c>
      <c r="E67" s="2">
        <f t="shared" si="0"/>
        <v>1</v>
      </c>
    </row>
    <row r="68" spans="1:5" x14ac:dyDescent="0.2">
      <c r="A68" s="18">
        <v>37648</v>
      </c>
      <c r="B68" t="s">
        <v>302</v>
      </c>
      <c r="C68" t="s">
        <v>313</v>
      </c>
      <c r="D68" s="22">
        <v>60000</v>
      </c>
      <c r="E68" s="2">
        <f t="shared" si="0"/>
        <v>1</v>
      </c>
    </row>
    <row r="69" spans="1:5" x14ac:dyDescent="0.2">
      <c r="A69" s="18">
        <v>37648</v>
      </c>
      <c r="B69" t="s">
        <v>304</v>
      </c>
      <c r="C69" t="s">
        <v>316</v>
      </c>
      <c r="D69" s="22">
        <v>30000</v>
      </c>
      <c r="E69" s="2">
        <f t="shared" ref="E69:E132" si="1">MONTH(A69)</f>
        <v>1</v>
      </c>
    </row>
    <row r="70" spans="1:5" x14ac:dyDescent="0.2">
      <c r="A70" s="18">
        <v>37648</v>
      </c>
      <c r="B70" t="s">
        <v>306</v>
      </c>
      <c r="C70" t="s">
        <v>313</v>
      </c>
      <c r="D70" s="22">
        <v>5000</v>
      </c>
      <c r="E70" s="2">
        <f t="shared" si="1"/>
        <v>1</v>
      </c>
    </row>
    <row r="71" spans="1:5" x14ac:dyDescent="0.2">
      <c r="A71" s="18">
        <v>37649</v>
      </c>
      <c r="B71" t="s">
        <v>319</v>
      </c>
      <c r="C71" t="s">
        <v>313</v>
      </c>
      <c r="D71" s="22">
        <v>10000</v>
      </c>
      <c r="E71" s="2">
        <f t="shared" si="1"/>
        <v>1</v>
      </c>
    </row>
    <row r="72" spans="1:5" x14ac:dyDescent="0.2">
      <c r="A72" s="18">
        <v>37649</v>
      </c>
      <c r="B72" t="s">
        <v>317</v>
      </c>
      <c r="C72" t="s">
        <v>303</v>
      </c>
      <c r="D72" s="22">
        <v>15000</v>
      </c>
      <c r="E72" s="2">
        <f t="shared" si="1"/>
        <v>1</v>
      </c>
    </row>
    <row r="73" spans="1:5" x14ac:dyDescent="0.2">
      <c r="A73" s="18">
        <v>37649</v>
      </c>
      <c r="B73" t="s">
        <v>309</v>
      </c>
      <c r="C73" t="s">
        <v>310</v>
      </c>
      <c r="D73" s="22">
        <v>10000</v>
      </c>
      <c r="E73" s="2">
        <f t="shared" si="1"/>
        <v>1</v>
      </c>
    </row>
    <row r="74" spans="1:5" x14ac:dyDescent="0.2">
      <c r="A74" s="18">
        <v>37649</v>
      </c>
      <c r="B74" t="s">
        <v>312</v>
      </c>
      <c r="C74" t="s">
        <v>313</v>
      </c>
      <c r="D74" s="22">
        <v>15000</v>
      </c>
      <c r="E74" s="2">
        <f t="shared" si="1"/>
        <v>1</v>
      </c>
    </row>
    <row r="75" spans="1:5" x14ac:dyDescent="0.2">
      <c r="A75" s="18">
        <v>37650</v>
      </c>
      <c r="B75" t="s">
        <v>315</v>
      </c>
      <c r="C75" t="s">
        <v>316</v>
      </c>
      <c r="D75" s="22">
        <v>25000</v>
      </c>
      <c r="E75" s="2">
        <f t="shared" si="1"/>
        <v>1</v>
      </c>
    </row>
    <row r="76" spans="1:5" x14ac:dyDescent="0.2">
      <c r="A76" s="18">
        <v>37650</v>
      </c>
      <c r="B76" t="s">
        <v>318</v>
      </c>
      <c r="C76" t="s">
        <v>313</v>
      </c>
      <c r="D76" s="22">
        <v>30000</v>
      </c>
      <c r="E76" s="2">
        <f t="shared" si="1"/>
        <v>1</v>
      </c>
    </row>
    <row r="77" spans="1:5" x14ac:dyDescent="0.2">
      <c r="A77" s="18">
        <v>37650</v>
      </c>
      <c r="B77" t="s">
        <v>319</v>
      </c>
      <c r="C77" t="s">
        <v>313</v>
      </c>
      <c r="D77" s="22">
        <v>50000</v>
      </c>
      <c r="E77" s="2">
        <f t="shared" si="1"/>
        <v>1</v>
      </c>
    </row>
    <row r="78" spans="1:5" x14ac:dyDescent="0.2">
      <c r="A78" s="18">
        <v>37650</v>
      </c>
      <c r="B78" t="s">
        <v>317</v>
      </c>
      <c r="C78" t="s">
        <v>316</v>
      </c>
      <c r="D78" s="22">
        <v>60000</v>
      </c>
      <c r="E78" s="2">
        <f t="shared" si="1"/>
        <v>1</v>
      </c>
    </row>
    <row r="79" spans="1:5" x14ac:dyDescent="0.2">
      <c r="A79" s="18">
        <v>37651</v>
      </c>
      <c r="B79" t="s">
        <v>318</v>
      </c>
      <c r="C79" t="s">
        <v>313</v>
      </c>
      <c r="D79" s="22">
        <v>30000</v>
      </c>
      <c r="E79" s="2">
        <f t="shared" si="1"/>
        <v>1</v>
      </c>
    </row>
    <row r="80" spans="1:5" x14ac:dyDescent="0.2">
      <c r="A80" s="18">
        <v>37651</v>
      </c>
      <c r="B80" t="s">
        <v>314</v>
      </c>
      <c r="C80" t="s">
        <v>313</v>
      </c>
      <c r="D80" s="22">
        <v>10000</v>
      </c>
      <c r="E80" s="2">
        <f t="shared" si="1"/>
        <v>1</v>
      </c>
    </row>
    <row r="81" spans="1:5" x14ac:dyDescent="0.2">
      <c r="A81" s="18">
        <v>37651</v>
      </c>
      <c r="B81" t="s">
        <v>309</v>
      </c>
      <c r="C81" t="s">
        <v>316</v>
      </c>
      <c r="D81" s="22">
        <v>15000</v>
      </c>
      <c r="E81" s="2">
        <f t="shared" si="1"/>
        <v>1</v>
      </c>
    </row>
    <row r="82" spans="1:5" x14ac:dyDescent="0.2">
      <c r="A82" s="18">
        <v>37651</v>
      </c>
      <c r="B82" t="s">
        <v>302</v>
      </c>
      <c r="C82" t="s">
        <v>303</v>
      </c>
      <c r="D82" s="22">
        <v>25000</v>
      </c>
      <c r="E82" s="2">
        <f t="shared" si="1"/>
        <v>1</v>
      </c>
    </row>
    <row r="83" spans="1:5" x14ac:dyDescent="0.2">
      <c r="A83" s="18">
        <v>37651</v>
      </c>
      <c r="B83" t="s">
        <v>304</v>
      </c>
      <c r="C83" t="s">
        <v>303</v>
      </c>
      <c r="D83" s="22">
        <v>30000</v>
      </c>
      <c r="E83" s="2">
        <f t="shared" si="1"/>
        <v>1</v>
      </c>
    </row>
    <row r="84" spans="1:5" x14ac:dyDescent="0.2">
      <c r="A84" s="18">
        <v>37652</v>
      </c>
      <c r="B84" t="s">
        <v>312</v>
      </c>
      <c r="C84" t="s">
        <v>310</v>
      </c>
      <c r="D84" s="22">
        <v>10000</v>
      </c>
      <c r="E84" s="2">
        <f t="shared" si="1"/>
        <v>1</v>
      </c>
    </row>
    <row r="85" spans="1:5" x14ac:dyDescent="0.2">
      <c r="A85" s="18">
        <v>37652</v>
      </c>
      <c r="B85" t="s">
        <v>306</v>
      </c>
      <c r="C85" t="s">
        <v>303</v>
      </c>
      <c r="D85" s="22">
        <v>50000</v>
      </c>
      <c r="E85" s="2">
        <f t="shared" si="1"/>
        <v>1</v>
      </c>
    </row>
    <row r="86" spans="1:5" x14ac:dyDescent="0.2">
      <c r="A86" s="18">
        <v>37652</v>
      </c>
      <c r="B86" t="s">
        <v>309</v>
      </c>
      <c r="C86" t="s">
        <v>303</v>
      </c>
      <c r="D86" s="22">
        <v>60000</v>
      </c>
      <c r="E86" s="2">
        <f t="shared" si="1"/>
        <v>1</v>
      </c>
    </row>
    <row r="87" spans="1:5" x14ac:dyDescent="0.2">
      <c r="A87" s="18">
        <v>37652</v>
      </c>
      <c r="B87" t="s">
        <v>312</v>
      </c>
      <c r="C87" t="s">
        <v>310</v>
      </c>
      <c r="D87" s="22">
        <v>30000</v>
      </c>
      <c r="E87" s="2">
        <f t="shared" si="1"/>
        <v>1</v>
      </c>
    </row>
    <row r="88" spans="1:5" x14ac:dyDescent="0.2">
      <c r="A88" s="18">
        <v>37652</v>
      </c>
      <c r="B88" t="s">
        <v>302</v>
      </c>
      <c r="C88" t="s">
        <v>303</v>
      </c>
      <c r="D88" s="22">
        <v>10000</v>
      </c>
      <c r="E88" s="2">
        <f t="shared" si="1"/>
        <v>1</v>
      </c>
    </row>
    <row r="89" spans="1:5" x14ac:dyDescent="0.2">
      <c r="A89" s="18">
        <v>37655</v>
      </c>
      <c r="B89" t="s">
        <v>304</v>
      </c>
      <c r="C89" t="s">
        <v>305</v>
      </c>
      <c r="D89" s="22">
        <v>15000</v>
      </c>
      <c r="E89" s="2">
        <f t="shared" si="1"/>
        <v>2</v>
      </c>
    </row>
    <row r="90" spans="1:5" x14ac:dyDescent="0.2">
      <c r="A90" s="18">
        <v>37655</v>
      </c>
      <c r="B90" t="s">
        <v>312</v>
      </c>
      <c r="C90" t="s">
        <v>316</v>
      </c>
      <c r="D90" s="22">
        <v>30000</v>
      </c>
      <c r="E90" s="2">
        <f t="shared" si="1"/>
        <v>2</v>
      </c>
    </row>
    <row r="91" spans="1:5" x14ac:dyDescent="0.2">
      <c r="A91" s="18">
        <v>37655</v>
      </c>
      <c r="B91" t="s">
        <v>306</v>
      </c>
      <c r="C91" t="s">
        <v>307</v>
      </c>
      <c r="D91" s="22">
        <v>25000</v>
      </c>
      <c r="E91" s="2">
        <f t="shared" si="1"/>
        <v>2</v>
      </c>
    </row>
    <row r="92" spans="1:5" x14ac:dyDescent="0.2">
      <c r="A92" s="18">
        <v>37656</v>
      </c>
      <c r="B92" t="s">
        <v>309</v>
      </c>
      <c r="C92" t="s">
        <v>310</v>
      </c>
      <c r="D92" s="22">
        <v>30000</v>
      </c>
      <c r="E92" s="2">
        <f t="shared" si="1"/>
        <v>2</v>
      </c>
    </row>
    <row r="93" spans="1:5" x14ac:dyDescent="0.2">
      <c r="A93" s="18">
        <v>37656</v>
      </c>
      <c r="B93" t="s">
        <v>312</v>
      </c>
      <c r="C93" t="s">
        <v>313</v>
      </c>
      <c r="D93" s="22">
        <v>10000</v>
      </c>
      <c r="E93" s="2">
        <f t="shared" si="1"/>
        <v>2</v>
      </c>
    </row>
    <row r="94" spans="1:5" x14ac:dyDescent="0.2">
      <c r="A94" s="18">
        <v>37656</v>
      </c>
      <c r="B94" t="s">
        <v>318</v>
      </c>
      <c r="C94" t="s">
        <v>316</v>
      </c>
      <c r="D94" s="22">
        <v>30000</v>
      </c>
      <c r="E94" s="2">
        <f t="shared" si="1"/>
        <v>2</v>
      </c>
    </row>
    <row r="95" spans="1:5" x14ac:dyDescent="0.2">
      <c r="A95" s="18">
        <v>37656</v>
      </c>
      <c r="B95" t="s">
        <v>319</v>
      </c>
      <c r="C95" t="s">
        <v>303</v>
      </c>
      <c r="D95" s="22">
        <v>5000</v>
      </c>
      <c r="E95" s="2">
        <f t="shared" si="1"/>
        <v>2</v>
      </c>
    </row>
    <row r="96" spans="1:5" x14ac:dyDescent="0.2">
      <c r="A96" s="18">
        <v>37656</v>
      </c>
      <c r="B96" t="s">
        <v>317</v>
      </c>
      <c r="C96" t="s">
        <v>305</v>
      </c>
      <c r="D96" s="22">
        <v>10000</v>
      </c>
      <c r="E96" s="2">
        <f t="shared" si="1"/>
        <v>2</v>
      </c>
    </row>
    <row r="97" spans="1:5" x14ac:dyDescent="0.2">
      <c r="A97" s="18">
        <v>37657</v>
      </c>
      <c r="B97" t="s">
        <v>318</v>
      </c>
      <c r="C97" t="s">
        <v>307</v>
      </c>
      <c r="D97" s="22">
        <v>25000</v>
      </c>
      <c r="E97" s="2">
        <f t="shared" si="1"/>
        <v>2</v>
      </c>
    </row>
    <row r="98" spans="1:5" x14ac:dyDescent="0.2">
      <c r="A98" s="18">
        <v>37657</v>
      </c>
      <c r="B98" t="s">
        <v>314</v>
      </c>
      <c r="C98" t="s">
        <v>307</v>
      </c>
      <c r="D98" s="22">
        <v>30000</v>
      </c>
      <c r="E98" s="2">
        <f t="shared" si="1"/>
        <v>2</v>
      </c>
    </row>
    <row r="99" spans="1:5" x14ac:dyDescent="0.2">
      <c r="A99" s="18">
        <v>37657</v>
      </c>
      <c r="B99" t="s">
        <v>309</v>
      </c>
      <c r="C99" t="s">
        <v>310</v>
      </c>
      <c r="D99" s="22">
        <v>50000</v>
      </c>
      <c r="E99" s="2">
        <f t="shared" si="1"/>
        <v>2</v>
      </c>
    </row>
    <row r="100" spans="1:5" x14ac:dyDescent="0.2">
      <c r="A100" s="18">
        <v>37657</v>
      </c>
      <c r="B100" t="s">
        <v>312</v>
      </c>
      <c r="C100" t="s">
        <v>313</v>
      </c>
      <c r="D100" s="22">
        <v>60000</v>
      </c>
      <c r="E100" s="2">
        <f t="shared" si="1"/>
        <v>2</v>
      </c>
    </row>
    <row r="101" spans="1:5" x14ac:dyDescent="0.2">
      <c r="A101" s="18">
        <v>37657</v>
      </c>
      <c r="B101" t="s">
        <v>319</v>
      </c>
      <c r="C101" t="s">
        <v>316</v>
      </c>
      <c r="D101" s="22">
        <v>15000</v>
      </c>
      <c r="E101" s="2">
        <f t="shared" si="1"/>
        <v>2</v>
      </c>
    </row>
    <row r="102" spans="1:5" x14ac:dyDescent="0.2">
      <c r="A102" s="18">
        <v>37657</v>
      </c>
      <c r="B102" t="s">
        <v>317</v>
      </c>
      <c r="C102" t="s">
        <v>313</v>
      </c>
      <c r="D102" s="22">
        <v>25000</v>
      </c>
      <c r="E102" s="2">
        <f t="shared" si="1"/>
        <v>2</v>
      </c>
    </row>
    <row r="103" spans="1:5" x14ac:dyDescent="0.2">
      <c r="A103" s="18">
        <v>37657</v>
      </c>
      <c r="B103" t="s">
        <v>309</v>
      </c>
      <c r="C103" t="s">
        <v>303</v>
      </c>
      <c r="D103" s="22">
        <v>30000</v>
      </c>
      <c r="E103" s="2">
        <f t="shared" si="1"/>
        <v>2</v>
      </c>
    </row>
    <row r="104" spans="1:5" x14ac:dyDescent="0.2">
      <c r="A104" s="18">
        <v>37657</v>
      </c>
      <c r="B104" t="s">
        <v>312</v>
      </c>
      <c r="C104" t="s">
        <v>305</v>
      </c>
      <c r="D104" s="22">
        <v>25000</v>
      </c>
      <c r="E104" s="2">
        <f t="shared" si="1"/>
        <v>2</v>
      </c>
    </row>
    <row r="105" spans="1:5" x14ac:dyDescent="0.2">
      <c r="A105" s="18">
        <v>37657</v>
      </c>
      <c r="B105" t="s">
        <v>315</v>
      </c>
      <c r="C105" t="s">
        <v>303</v>
      </c>
      <c r="D105" s="22">
        <v>30000</v>
      </c>
      <c r="E105" s="2">
        <f t="shared" si="1"/>
        <v>2</v>
      </c>
    </row>
    <row r="106" spans="1:5" x14ac:dyDescent="0.2">
      <c r="A106" s="18">
        <v>37658</v>
      </c>
      <c r="B106" t="s">
        <v>318</v>
      </c>
      <c r="C106" t="s">
        <v>305</v>
      </c>
      <c r="D106" s="22">
        <v>50000</v>
      </c>
      <c r="E106" s="2">
        <f t="shared" si="1"/>
        <v>2</v>
      </c>
    </row>
    <row r="107" spans="1:5" x14ac:dyDescent="0.2">
      <c r="A107" s="18">
        <v>37658</v>
      </c>
      <c r="B107" t="s">
        <v>319</v>
      </c>
      <c r="C107" t="s">
        <v>307</v>
      </c>
      <c r="D107" s="22">
        <v>60000</v>
      </c>
      <c r="E107" s="2">
        <f t="shared" si="1"/>
        <v>2</v>
      </c>
    </row>
    <row r="108" spans="1:5" x14ac:dyDescent="0.2">
      <c r="A108" s="18">
        <v>37658</v>
      </c>
      <c r="B108" t="s">
        <v>317</v>
      </c>
      <c r="C108" t="s">
        <v>307</v>
      </c>
      <c r="D108" s="22">
        <v>30000</v>
      </c>
      <c r="E108" s="2">
        <f t="shared" si="1"/>
        <v>2</v>
      </c>
    </row>
    <row r="109" spans="1:5" x14ac:dyDescent="0.2">
      <c r="A109" s="18">
        <v>37659</v>
      </c>
      <c r="B109" t="s">
        <v>302</v>
      </c>
      <c r="C109" t="s">
        <v>310</v>
      </c>
      <c r="D109" s="22">
        <v>5000</v>
      </c>
      <c r="E109" s="2">
        <f t="shared" si="1"/>
        <v>2</v>
      </c>
    </row>
    <row r="110" spans="1:5" x14ac:dyDescent="0.2">
      <c r="A110" s="18">
        <v>37659</v>
      </c>
      <c r="B110" t="s">
        <v>304</v>
      </c>
      <c r="C110" t="s">
        <v>313</v>
      </c>
      <c r="D110" s="22">
        <v>10000</v>
      </c>
      <c r="E110" s="2">
        <f t="shared" si="1"/>
        <v>2</v>
      </c>
    </row>
    <row r="111" spans="1:5" x14ac:dyDescent="0.2">
      <c r="A111" s="18">
        <v>37659</v>
      </c>
      <c r="B111" t="s">
        <v>306</v>
      </c>
      <c r="C111" t="s">
        <v>313</v>
      </c>
      <c r="D111" s="22">
        <v>40000</v>
      </c>
      <c r="E111" s="2">
        <f t="shared" si="1"/>
        <v>2</v>
      </c>
    </row>
    <row r="112" spans="1:5" x14ac:dyDescent="0.2">
      <c r="A112" s="18">
        <v>37659</v>
      </c>
      <c r="B112" t="s">
        <v>309</v>
      </c>
      <c r="C112" t="s">
        <v>316</v>
      </c>
      <c r="D112" s="22">
        <v>50000</v>
      </c>
      <c r="E112" s="2">
        <f t="shared" si="1"/>
        <v>2</v>
      </c>
    </row>
    <row r="113" spans="1:5" x14ac:dyDescent="0.2">
      <c r="A113" s="18">
        <v>37659</v>
      </c>
      <c r="B113" t="s">
        <v>312</v>
      </c>
      <c r="C113" t="s">
        <v>313</v>
      </c>
      <c r="D113" s="22">
        <v>60000</v>
      </c>
      <c r="E113" s="2">
        <f t="shared" si="1"/>
        <v>2</v>
      </c>
    </row>
    <row r="114" spans="1:5" x14ac:dyDescent="0.2">
      <c r="A114" s="18">
        <v>37659</v>
      </c>
      <c r="B114" t="s">
        <v>315</v>
      </c>
      <c r="C114" t="s">
        <v>303</v>
      </c>
      <c r="D114" s="22">
        <v>10000</v>
      </c>
      <c r="E114" s="2">
        <f t="shared" si="1"/>
        <v>2</v>
      </c>
    </row>
    <row r="115" spans="1:5" x14ac:dyDescent="0.2">
      <c r="A115" s="18">
        <v>37662</v>
      </c>
      <c r="B115" t="s">
        <v>318</v>
      </c>
      <c r="C115" t="s">
        <v>313</v>
      </c>
      <c r="D115" s="22">
        <v>15000</v>
      </c>
      <c r="E115" s="2">
        <f t="shared" si="1"/>
        <v>2</v>
      </c>
    </row>
    <row r="116" spans="1:5" x14ac:dyDescent="0.2">
      <c r="A116" s="18">
        <v>37662</v>
      </c>
      <c r="B116" t="s">
        <v>314</v>
      </c>
      <c r="C116" t="s">
        <v>316</v>
      </c>
      <c r="D116" s="22">
        <v>25000</v>
      </c>
      <c r="E116" s="2">
        <f t="shared" si="1"/>
        <v>2</v>
      </c>
    </row>
    <row r="117" spans="1:5" x14ac:dyDescent="0.2">
      <c r="A117" s="18">
        <v>37662</v>
      </c>
      <c r="B117" t="s">
        <v>302</v>
      </c>
      <c r="C117" t="s">
        <v>313</v>
      </c>
      <c r="D117" s="22">
        <v>30000</v>
      </c>
      <c r="E117" s="2">
        <f t="shared" si="1"/>
        <v>2</v>
      </c>
    </row>
    <row r="118" spans="1:5" x14ac:dyDescent="0.2">
      <c r="A118" s="18">
        <v>37662</v>
      </c>
      <c r="B118" t="s">
        <v>304</v>
      </c>
      <c r="C118" t="s">
        <v>303</v>
      </c>
      <c r="D118" s="22">
        <v>30000</v>
      </c>
      <c r="E118" s="2">
        <f t="shared" si="1"/>
        <v>2</v>
      </c>
    </row>
    <row r="119" spans="1:5" x14ac:dyDescent="0.2">
      <c r="A119" s="18">
        <v>37663</v>
      </c>
      <c r="B119" t="s">
        <v>306</v>
      </c>
      <c r="C119" t="s">
        <v>305</v>
      </c>
      <c r="D119" s="22">
        <v>60000</v>
      </c>
      <c r="E119" s="2">
        <f t="shared" si="1"/>
        <v>2</v>
      </c>
    </row>
    <row r="120" spans="1:5" x14ac:dyDescent="0.2">
      <c r="A120" s="18">
        <v>37663</v>
      </c>
      <c r="B120" t="s">
        <v>312</v>
      </c>
      <c r="C120" t="s">
        <v>307</v>
      </c>
      <c r="D120" s="22">
        <v>30000</v>
      </c>
      <c r="E120" s="2">
        <f t="shared" si="1"/>
        <v>2</v>
      </c>
    </row>
    <row r="121" spans="1:5" x14ac:dyDescent="0.2">
      <c r="A121" s="18">
        <v>37663</v>
      </c>
      <c r="B121" t="s">
        <v>315</v>
      </c>
      <c r="C121" t="s">
        <v>316</v>
      </c>
      <c r="D121" s="22">
        <v>5000</v>
      </c>
      <c r="E121" s="2">
        <f t="shared" si="1"/>
        <v>2</v>
      </c>
    </row>
    <row r="122" spans="1:5" x14ac:dyDescent="0.2">
      <c r="A122" s="18">
        <v>37663</v>
      </c>
      <c r="B122" t="s">
        <v>318</v>
      </c>
      <c r="C122" t="s">
        <v>303</v>
      </c>
      <c r="D122" s="22">
        <v>10000</v>
      </c>
      <c r="E122" s="2">
        <f t="shared" si="1"/>
        <v>2</v>
      </c>
    </row>
    <row r="123" spans="1:5" x14ac:dyDescent="0.2">
      <c r="A123" s="18">
        <v>37664</v>
      </c>
      <c r="B123" t="s">
        <v>319</v>
      </c>
      <c r="C123" t="s">
        <v>313</v>
      </c>
      <c r="D123" s="22">
        <v>15000</v>
      </c>
      <c r="E123" s="2">
        <f t="shared" si="1"/>
        <v>2</v>
      </c>
    </row>
    <row r="124" spans="1:5" x14ac:dyDescent="0.2">
      <c r="A124" s="18">
        <v>37664</v>
      </c>
      <c r="B124" t="s">
        <v>317</v>
      </c>
      <c r="C124" t="s">
        <v>313</v>
      </c>
      <c r="D124" s="22">
        <v>25000</v>
      </c>
      <c r="E124" s="2">
        <f t="shared" si="1"/>
        <v>2</v>
      </c>
    </row>
    <row r="125" spans="1:5" x14ac:dyDescent="0.2">
      <c r="A125" s="18">
        <v>37664</v>
      </c>
      <c r="B125" t="s">
        <v>312</v>
      </c>
      <c r="C125" t="s">
        <v>316</v>
      </c>
      <c r="D125" s="22">
        <v>30000</v>
      </c>
      <c r="E125" s="2">
        <f t="shared" si="1"/>
        <v>2</v>
      </c>
    </row>
    <row r="126" spans="1:5" x14ac:dyDescent="0.2">
      <c r="A126" s="18">
        <v>37664</v>
      </c>
      <c r="B126" t="s">
        <v>315</v>
      </c>
      <c r="C126" t="s">
        <v>303</v>
      </c>
      <c r="D126" s="22">
        <v>30000</v>
      </c>
      <c r="E126" s="2">
        <f t="shared" si="1"/>
        <v>2</v>
      </c>
    </row>
    <row r="127" spans="1:5" x14ac:dyDescent="0.2">
      <c r="A127" s="18">
        <v>37664</v>
      </c>
      <c r="B127" t="s">
        <v>318</v>
      </c>
      <c r="C127" t="s">
        <v>305</v>
      </c>
      <c r="D127" s="22">
        <v>5000</v>
      </c>
      <c r="E127" s="2">
        <f t="shared" si="1"/>
        <v>2</v>
      </c>
    </row>
    <row r="128" spans="1:5" x14ac:dyDescent="0.2">
      <c r="A128" s="18">
        <v>37664</v>
      </c>
      <c r="B128" t="s">
        <v>319</v>
      </c>
      <c r="C128" t="s">
        <v>307</v>
      </c>
      <c r="D128" s="22">
        <v>10000</v>
      </c>
      <c r="E128" s="2">
        <f t="shared" si="1"/>
        <v>2</v>
      </c>
    </row>
    <row r="129" spans="1:5" x14ac:dyDescent="0.2">
      <c r="A129" s="18">
        <v>37664</v>
      </c>
      <c r="B129" t="s">
        <v>309</v>
      </c>
      <c r="C129" t="s">
        <v>307</v>
      </c>
      <c r="D129" s="22">
        <v>15000</v>
      </c>
      <c r="E129" s="2">
        <f t="shared" si="1"/>
        <v>2</v>
      </c>
    </row>
    <row r="130" spans="1:5" x14ac:dyDescent="0.2">
      <c r="A130" s="18">
        <v>37664</v>
      </c>
      <c r="B130" t="s">
        <v>302</v>
      </c>
      <c r="C130" t="s">
        <v>316</v>
      </c>
      <c r="D130" s="22">
        <v>25000</v>
      </c>
      <c r="E130" s="2">
        <f t="shared" si="1"/>
        <v>2</v>
      </c>
    </row>
    <row r="131" spans="1:5" x14ac:dyDescent="0.2">
      <c r="A131" s="18">
        <v>37665</v>
      </c>
      <c r="B131" t="s">
        <v>304</v>
      </c>
      <c r="C131" t="s">
        <v>313</v>
      </c>
      <c r="D131" s="22">
        <v>30000</v>
      </c>
      <c r="E131" s="2">
        <f t="shared" si="1"/>
        <v>2</v>
      </c>
    </row>
    <row r="132" spans="1:5" x14ac:dyDescent="0.2">
      <c r="A132" s="18">
        <v>37665</v>
      </c>
      <c r="B132" t="s">
        <v>306</v>
      </c>
      <c r="C132" t="s">
        <v>313</v>
      </c>
      <c r="D132" s="22">
        <v>50000</v>
      </c>
      <c r="E132" s="2">
        <f t="shared" si="1"/>
        <v>2</v>
      </c>
    </row>
    <row r="133" spans="1:5" x14ac:dyDescent="0.2">
      <c r="A133" s="18">
        <v>37665</v>
      </c>
      <c r="B133" t="s">
        <v>309</v>
      </c>
      <c r="C133" t="s">
        <v>316</v>
      </c>
      <c r="D133" s="22">
        <v>60000</v>
      </c>
      <c r="E133" s="2">
        <f t="shared" ref="E133:E196" si="2">MONTH(A133)</f>
        <v>2</v>
      </c>
    </row>
    <row r="134" spans="1:5" x14ac:dyDescent="0.2">
      <c r="A134" s="18">
        <v>37665</v>
      </c>
      <c r="B134" t="s">
        <v>312</v>
      </c>
      <c r="C134" t="s">
        <v>307</v>
      </c>
      <c r="D134" s="22">
        <v>10000</v>
      </c>
      <c r="E134" s="2">
        <f t="shared" si="2"/>
        <v>2</v>
      </c>
    </row>
    <row r="135" spans="1:5" x14ac:dyDescent="0.2">
      <c r="A135" s="18">
        <v>37666</v>
      </c>
      <c r="B135" t="s">
        <v>315</v>
      </c>
      <c r="C135" t="s">
        <v>307</v>
      </c>
      <c r="D135" s="22">
        <v>15000</v>
      </c>
      <c r="E135" s="2">
        <f t="shared" si="2"/>
        <v>2</v>
      </c>
    </row>
    <row r="136" spans="1:5" x14ac:dyDescent="0.2">
      <c r="A136" s="18">
        <v>37666</v>
      </c>
      <c r="B136" t="s">
        <v>317</v>
      </c>
      <c r="C136" t="s">
        <v>310</v>
      </c>
      <c r="D136" s="22">
        <v>10000</v>
      </c>
      <c r="E136" s="2">
        <f t="shared" si="2"/>
        <v>2</v>
      </c>
    </row>
    <row r="137" spans="1:5" x14ac:dyDescent="0.2">
      <c r="A137" s="18">
        <v>37666</v>
      </c>
      <c r="B137" t="s">
        <v>312</v>
      </c>
      <c r="C137" t="s">
        <v>313</v>
      </c>
      <c r="D137" s="22">
        <v>15000</v>
      </c>
      <c r="E137" s="2">
        <f t="shared" si="2"/>
        <v>2</v>
      </c>
    </row>
    <row r="138" spans="1:5" x14ac:dyDescent="0.2">
      <c r="A138" s="18">
        <v>37666</v>
      </c>
      <c r="B138" t="s">
        <v>315</v>
      </c>
      <c r="C138" t="s">
        <v>316</v>
      </c>
      <c r="D138" s="22">
        <v>5000</v>
      </c>
      <c r="E138" s="2">
        <f t="shared" si="2"/>
        <v>2</v>
      </c>
    </row>
    <row r="139" spans="1:5" x14ac:dyDescent="0.2">
      <c r="A139" s="18">
        <v>37666</v>
      </c>
      <c r="B139" t="s">
        <v>318</v>
      </c>
      <c r="C139" t="s">
        <v>313</v>
      </c>
      <c r="D139" s="22">
        <v>10000</v>
      </c>
      <c r="E139" s="2">
        <f t="shared" si="2"/>
        <v>2</v>
      </c>
    </row>
    <row r="140" spans="1:5" x14ac:dyDescent="0.2">
      <c r="A140" s="18">
        <v>37669</v>
      </c>
      <c r="B140" t="s">
        <v>319</v>
      </c>
      <c r="C140" t="s">
        <v>313</v>
      </c>
      <c r="D140" s="22">
        <v>15000</v>
      </c>
      <c r="E140" s="2">
        <f t="shared" si="2"/>
        <v>2</v>
      </c>
    </row>
    <row r="141" spans="1:5" x14ac:dyDescent="0.2">
      <c r="A141" s="18">
        <v>37669</v>
      </c>
      <c r="B141" t="s">
        <v>309</v>
      </c>
      <c r="C141" t="s">
        <v>303</v>
      </c>
      <c r="D141" s="22">
        <v>25000</v>
      </c>
      <c r="E141" s="2">
        <f t="shared" si="2"/>
        <v>2</v>
      </c>
    </row>
    <row r="142" spans="1:5" x14ac:dyDescent="0.2">
      <c r="A142" s="18">
        <v>37669</v>
      </c>
      <c r="B142" t="s">
        <v>306</v>
      </c>
      <c r="C142" t="s">
        <v>313</v>
      </c>
      <c r="D142" s="22">
        <v>15000</v>
      </c>
      <c r="E142" s="2">
        <f t="shared" si="2"/>
        <v>2</v>
      </c>
    </row>
    <row r="143" spans="1:5" x14ac:dyDescent="0.2">
      <c r="A143" s="18">
        <v>37670</v>
      </c>
      <c r="B143" t="s">
        <v>312</v>
      </c>
      <c r="C143" t="s">
        <v>316</v>
      </c>
      <c r="D143" s="22">
        <v>10000</v>
      </c>
      <c r="E143" s="2">
        <f t="shared" si="2"/>
        <v>2</v>
      </c>
    </row>
    <row r="144" spans="1:5" x14ac:dyDescent="0.2">
      <c r="A144" s="18">
        <v>37670</v>
      </c>
      <c r="B144" t="s">
        <v>315</v>
      </c>
      <c r="C144" t="s">
        <v>313</v>
      </c>
      <c r="D144" s="22">
        <v>15000</v>
      </c>
      <c r="E144" s="2">
        <f t="shared" si="2"/>
        <v>2</v>
      </c>
    </row>
    <row r="145" spans="1:5" x14ac:dyDescent="0.2">
      <c r="A145" s="18">
        <v>37670</v>
      </c>
      <c r="B145" t="s">
        <v>318</v>
      </c>
      <c r="C145" t="s">
        <v>313</v>
      </c>
      <c r="D145" s="22">
        <v>25000</v>
      </c>
      <c r="E145" s="2">
        <f t="shared" si="2"/>
        <v>2</v>
      </c>
    </row>
    <row r="146" spans="1:5" x14ac:dyDescent="0.2">
      <c r="A146" s="18">
        <v>37670</v>
      </c>
      <c r="B146" t="s">
        <v>314</v>
      </c>
      <c r="C146" t="s">
        <v>316</v>
      </c>
      <c r="D146" s="22">
        <v>30000</v>
      </c>
      <c r="E146" s="2">
        <f t="shared" si="2"/>
        <v>2</v>
      </c>
    </row>
    <row r="147" spans="1:5" x14ac:dyDescent="0.2">
      <c r="A147" s="18">
        <v>37670</v>
      </c>
      <c r="B147" t="s">
        <v>309</v>
      </c>
      <c r="C147" t="s">
        <v>307</v>
      </c>
      <c r="D147" s="22">
        <v>50000</v>
      </c>
      <c r="E147" s="2">
        <f t="shared" si="2"/>
        <v>2</v>
      </c>
    </row>
    <row r="148" spans="1:5" x14ac:dyDescent="0.2">
      <c r="A148" s="18">
        <v>37670</v>
      </c>
      <c r="B148" t="s">
        <v>302</v>
      </c>
      <c r="C148" t="s">
        <v>307</v>
      </c>
      <c r="D148" s="22">
        <v>60000</v>
      </c>
      <c r="E148" s="2">
        <f t="shared" si="2"/>
        <v>2</v>
      </c>
    </row>
    <row r="149" spans="1:5" x14ac:dyDescent="0.2">
      <c r="A149" s="18">
        <v>37671</v>
      </c>
      <c r="B149" t="s">
        <v>304</v>
      </c>
      <c r="C149" t="s">
        <v>310</v>
      </c>
      <c r="D149" s="22">
        <v>30000</v>
      </c>
      <c r="E149" s="2">
        <f t="shared" si="2"/>
        <v>2</v>
      </c>
    </row>
    <row r="150" spans="1:5" x14ac:dyDescent="0.2">
      <c r="A150" s="18">
        <v>37671</v>
      </c>
      <c r="B150" t="s">
        <v>306</v>
      </c>
      <c r="C150" t="s">
        <v>313</v>
      </c>
      <c r="D150" s="22">
        <v>5000</v>
      </c>
      <c r="E150" s="2">
        <f t="shared" si="2"/>
        <v>2</v>
      </c>
    </row>
    <row r="151" spans="1:5" x14ac:dyDescent="0.2">
      <c r="A151" s="18">
        <v>37671</v>
      </c>
      <c r="B151" t="s">
        <v>309</v>
      </c>
      <c r="C151" t="s">
        <v>316</v>
      </c>
      <c r="D151" s="22">
        <v>10000</v>
      </c>
      <c r="E151" s="2">
        <f t="shared" si="2"/>
        <v>2</v>
      </c>
    </row>
    <row r="152" spans="1:5" x14ac:dyDescent="0.2">
      <c r="A152" s="18">
        <v>37671</v>
      </c>
      <c r="B152" t="s">
        <v>312</v>
      </c>
      <c r="C152" t="s">
        <v>313</v>
      </c>
      <c r="D152" s="22">
        <v>5000</v>
      </c>
      <c r="E152" s="2">
        <f t="shared" si="2"/>
        <v>2</v>
      </c>
    </row>
    <row r="153" spans="1:5" x14ac:dyDescent="0.2">
      <c r="A153" s="18">
        <v>37672</v>
      </c>
      <c r="B153" t="s">
        <v>319</v>
      </c>
      <c r="C153" t="s">
        <v>313</v>
      </c>
      <c r="D153" s="22">
        <v>10000</v>
      </c>
      <c r="E153" s="2">
        <f t="shared" si="2"/>
        <v>2</v>
      </c>
    </row>
    <row r="154" spans="1:5" x14ac:dyDescent="0.2">
      <c r="A154" s="18">
        <v>37672</v>
      </c>
      <c r="B154" t="s">
        <v>317</v>
      </c>
      <c r="C154" t="s">
        <v>303</v>
      </c>
      <c r="D154" s="22">
        <v>15000</v>
      </c>
      <c r="E154" s="2">
        <f t="shared" si="2"/>
        <v>2</v>
      </c>
    </row>
    <row r="155" spans="1:5" x14ac:dyDescent="0.2">
      <c r="A155" s="18">
        <v>37672</v>
      </c>
      <c r="B155" t="s">
        <v>309</v>
      </c>
      <c r="C155" t="s">
        <v>310</v>
      </c>
      <c r="D155" s="22">
        <v>10000</v>
      </c>
      <c r="E155" s="2">
        <f t="shared" si="2"/>
        <v>2</v>
      </c>
    </row>
    <row r="156" spans="1:5" x14ac:dyDescent="0.2">
      <c r="A156" s="18">
        <v>37673</v>
      </c>
      <c r="B156" t="s">
        <v>312</v>
      </c>
      <c r="C156" t="s">
        <v>313</v>
      </c>
      <c r="D156" s="22">
        <v>15000</v>
      </c>
      <c r="E156" s="2">
        <f t="shared" si="2"/>
        <v>2</v>
      </c>
    </row>
    <row r="157" spans="1:5" x14ac:dyDescent="0.2">
      <c r="A157" s="18">
        <v>37673</v>
      </c>
      <c r="B157" t="s">
        <v>315</v>
      </c>
      <c r="C157" t="s">
        <v>316</v>
      </c>
      <c r="D157" s="22">
        <v>25000</v>
      </c>
      <c r="E157" s="2">
        <f t="shared" si="2"/>
        <v>2</v>
      </c>
    </row>
    <row r="158" spans="1:5" x14ac:dyDescent="0.2">
      <c r="A158" s="18">
        <v>37673</v>
      </c>
      <c r="B158" t="s">
        <v>318</v>
      </c>
      <c r="C158" t="s">
        <v>313</v>
      </c>
      <c r="D158" s="22">
        <v>30000</v>
      </c>
      <c r="E158" s="2">
        <f t="shared" si="2"/>
        <v>2</v>
      </c>
    </row>
    <row r="159" spans="1:5" x14ac:dyDescent="0.2">
      <c r="A159" s="18">
        <v>37676</v>
      </c>
      <c r="B159" t="s">
        <v>319</v>
      </c>
      <c r="C159" t="s">
        <v>313</v>
      </c>
      <c r="D159" s="22">
        <v>50000</v>
      </c>
      <c r="E159" s="2">
        <f t="shared" si="2"/>
        <v>2</v>
      </c>
    </row>
    <row r="160" spans="1:5" x14ac:dyDescent="0.2">
      <c r="A160" s="18">
        <v>37676</v>
      </c>
      <c r="B160" t="s">
        <v>309</v>
      </c>
      <c r="C160" t="s">
        <v>316</v>
      </c>
      <c r="D160" s="22">
        <v>60000</v>
      </c>
      <c r="E160" s="2">
        <f t="shared" si="2"/>
        <v>2</v>
      </c>
    </row>
    <row r="161" spans="1:5" x14ac:dyDescent="0.2">
      <c r="A161" s="18">
        <v>37676</v>
      </c>
      <c r="B161" t="s">
        <v>306</v>
      </c>
      <c r="C161" t="s">
        <v>316</v>
      </c>
      <c r="D161" s="22">
        <v>30000</v>
      </c>
      <c r="E161" s="2">
        <f t="shared" si="2"/>
        <v>2</v>
      </c>
    </row>
    <row r="162" spans="1:5" x14ac:dyDescent="0.2">
      <c r="A162" s="18">
        <v>37676</v>
      </c>
      <c r="B162" t="s">
        <v>312</v>
      </c>
      <c r="C162" t="s">
        <v>307</v>
      </c>
      <c r="D162" s="22">
        <v>10000</v>
      </c>
      <c r="E162" s="2">
        <f t="shared" si="2"/>
        <v>2</v>
      </c>
    </row>
    <row r="163" spans="1:5" x14ac:dyDescent="0.2">
      <c r="A163" s="18">
        <v>37677</v>
      </c>
      <c r="B163" t="s">
        <v>315</v>
      </c>
      <c r="C163" t="s">
        <v>307</v>
      </c>
      <c r="D163" s="22">
        <v>15000</v>
      </c>
      <c r="E163" s="2">
        <f t="shared" si="2"/>
        <v>2</v>
      </c>
    </row>
    <row r="164" spans="1:5" x14ac:dyDescent="0.2">
      <c r="A164" s="18">
        <v>37677</v>
      </c>
      <c r="B164" t="s">
        <v>302</v>
      </c>
      <c r="C164" t="s">
        <v>310</v>
      </c>
      <c r="D164" s="22">
        <v>25000</v>
      </c>
      <c r="E164" s="2">
        <f t="shared" si="2"/>
        <v>2</v>
      </c>
    </row>
    <row r="165" spans="1:5" x14ac:dyDescent="0.2">
      <c r="A165" s="18">
        <v>37677</v>
      </c>
      <c r="B165" t="s">
        <v>304</v>
      </c>
      <c r="C165" t="s">
        <v>313</v>
      </c>
      <c r="D165" s="22">
        <v>30000</v>
      </c>
      <c r="E165" s="2">
        <f t="shared" si="2"/>
        <v>2</v>
      </c>
    </row>
    <row r="166" spans="1:5" x14ac:dyDescent="0.2">
      <c r="A166" s="18">
        <v>37677</v>
      </c>
      <c r="B166" t="s">
        <v>306</v>
      </c>
      <c r="C166" t="s">
        <v>316</v>
      </c>
      <c r="D166" s="22">
        <v>30000</v>
      </c>
      <c r="E166" s="2">
        <f t="shared" si="2"/>
        <v>2</v>
      </c>
    </row>
    <row r="167" spans="1:5" x14ac:dyDescent="0.2">
      <c r="A167" s="18">
        <v>37678</v>
      </c>
      <c r="B167" t="s">
        <v>309</v>
      </c>
      <c r="C167" t="s">
        <v>303</v>
      </c>
      <c r="D167" s="22">
        <v>5000</v>
      </c>
      <c r="E167" s="2">
        <f t="shared" si="2"/>
        <v>2</v>
      </c>
    </row>
    <row r="168" spans="1:5" x14ac:dyDescent="0.2">
      <c r="A168" s="18">
        <v>37678</v>
      </c>
      <c r="B168" t="s">
        <v>312</v>
      </c>
      <c r="C168" t="s">
        <v>310</v>
      </c>
      <c r="D168" s="22">
        <v>10000</v>
      </c>
      <c r="E168" s="2">
        <f t="shared" si="2"/>
        <v>2</v>
      </c>
    </row>
    <row r="169" spans="1:5" x14ac:dyDescent="0.2">
      <c r="A169" s="18">
        <v>37678</v>
      </c>
      <c r="B169" t="s">
        <v>312</v>
      </c>
      <c r="C169" t="s">
        <v>316</v>
      </c>
      <c r="D169" s="22">
        <v>10000</v>
      </c>
      <c r="E169" s="2">
        <f t="shared" si="2"/>
        <v>2</v>
      </c>
    </row>
    <row r="170" spans="1:5" x14ac:dyDescent="0.2">
      <c r="A170" s="18">
        <v>37679</v>
      </c>
      <c r="B170" t="s">
        <v>315</v>
      </c>
      <c r="C170" t="s">
        <v>313</v>
      </c>
      <c r="D170" s="22">
        <v>15000</v>
      </c>
      <c r="E170" s="2">
        <f t="shared" si="2"/>
        <v>2</v>
      </c>
    </row>
    <row r="171" spans="1:5" x14ac:dyDescent="0.2">
      <c r="A171" s="18">
        <v>37679</v>
      </c>
      <c r="B171" t="s">
        <v>318</v>
      </c>
      <c r="C171" t="s">
        <v>313</v>
      </c>
      <c r="D171" s="22">
        <v>25000</v>
      </c>
      <c r="E171" s="2">
        <f t="shared" si="2"/>
        <v>2</v>
      </c>
    </row>
    <row r="172" spans="1:5" x14ac:dyDescent="0.2">
      <c r="A172" s="18">
        <v>37679</v>
      </c>
      <c r="B172" t="s">
        <v>314</v>
      </c>
      <c r="C172" t="s">
        <v>316</v>
      </c>
      <c r="D172" s="22">
        <v>30000</v>
      </c>
      <c r="E172" s="2">
        <f t="shared" si="2"/>
        <v>2</v>
      </c>
    </row>
    <row r="173" spans="1:5" x14ac:dyDescent="0.2">
      <c r="A173" s="18">
        <v>37679</v>
      </c>
      <c r="B173" t="s">
        <v>309</v>
      </c>
      <c r="C173" t="s">
        <v>307</v>
      </c>
      <c r="D173" s="22">
        <v>50000</v>
      </c>
      <c r="E173" s="2">
        <f t="shared" si="2"/>
        <v>2</v>
      </c>
    </row>
    <row r="174" spans="1:5" x14ac:dyDescent="0.2">
      <c r="A174" s="18">
        <v>37680</v>
      </c>
      <c r="B174" t="s">
        <v>317</v>
      </c>
      <c r="C174" t="s">
        <v>305</v>
      </c>
      <c r="D174" s="22">
        <v>10000</v>
      </c>
      <c r="E174" s="2">
        <f t="shared" si="2"/>
        <v>2</v>
      </c>
    </row>
    <row r="175" spans="1:5" x14ac:dyDescent="0.2">
      <c r="A175" s="18">
        <v>37680</v>
      </c>
      <c r="B175" t="s">
        <v>318</v>
      </c>
      <c r="C175" t="s">
        <v>307</v>
      </c>
      <c r="D175" s="22">
        <v>25000</v>
      </c>
      <c r="E175" s="2">
        <f t="shared" si="2"/>
        <v>2</v>
      </c>
    </row>
    <row r="176" spans="1:5" x14ac:dyDescent="0.2">
      <c r="A176" s="18">
        <v>37680</v>
      </c>
      <c r="B176" t="s">
        <v>314</v>
      </c>
      <c r="C176" t="s">
        <v>307</v>
      </c>
      <c r="D176" s="22">
        <v>30000</v>
      </c>
      <c r="E176" s="2">
        <f t="shared" si="2"/>
        <v>2</v>
      </c>
    </row>
    <row r="177" spans="1:5" x14ac:dyDescent="0.2">
      <c r="A177" s="18">
        <v>37680</v>
      </c>
      <c r="B177" t="s">
        <v>309</v>
      </c>
      <c r="C177" t="s">
        <v>310</v>
      </c>
      <c r="D177" s="22">
        <v>50000</v>
      </c>
      <c r="E177" s="2">
        <f t="shared" si="2"/>
        <v>2</v>
      </c>
    </row>
    <row r="178" spans="1:5" x14ac:dyDescent="0.2">
      <c r="A178" s="18">
        <v>37683</v>
      </c>
      <c r="B178" t="s">
        <v>317</v>
      </c>
      <c r="C178" t="s">
        <v>303</v>
      </c>
      <c r="D178" s="22">
        <v>10000</v>
      </c>
      <c r="E178" s="2">
        <f t="shared" si="2"/>
        <v>3</v>
      </c>
    </row>
    <row r="179" spans="1:5" x14ac:dyDescent="0.2">
      <c r="A179" s="18">
        <v>37683</v>
      </c>
      <c r="B179" t="s">
        <v>309</v>
      </c>
      <c r="C179" t="s">
        <v>305</v>
      </c>
      <c r="D179" s="22">
        <v>15000</v>
      </c>
      <c r="E179" s="2">
        <f t="shared" si="2"/>
        <v>3</v>
      </c>
    </row>
    <row r="180" spans="1:5" x14ac:dyDescent="0.2">
      <c r="A180" s="18">
        <v>37683</v>
      </c>
      <c r="B180" t="s">
        <v>312</v>
      </c>
      <c r="C180" t="s">
        <v>307</v>
      </c>
      <c r="D180" s="22">
        <v>25000</v>
      </c>
      <c r="E180" s="2">
        <f t="shared" si="2"/>
        <v>3</v>
      </c>
    </row>
    <row r="181" spans="1:5" x14ac:dyDescent="0.2">
      <c r="A181" s="18">
        <v>37684</v>
      </c>
      <c r="B181" t="s">
        <v>315</v>
      </c>
      <c r="C181" t="s">
        <v>316</v>
      </c>
      <c r="D181" s="22">
        <v>30000</v>
      </c>
      <c r="E181" s="2">
        <f t="shared" si="2"/>
        <v>3</v>
      </c>
    </row>
    <row r="182" spans="1:5" x14ac:dyDescent="0.2">
      <c r="A182" s="18">
        <v>37684</v>
      </c>
      <c r="B182" t="s">
        <v>318</v>
      </c>
      <c r="C182" t="s">
        <v>313</v>
      </c>
      <c r="D182" s="22">
        <v>5000</v>
      </c>
      <c r="E182" s="2">
        <f t="shared" si="2"/>
        <v>3</v>
      </c>
    </row>
    <row r="183" spans="1:5" x14ac:dyDescent="0.2">
      <c r="A183" s="18">
        <v>37684</v>
      </c>
      <c r="B183" t="s">
        <v>319</v>
      </c>
      <c r="C183" t="s">
        <v>303</v>
      </c>
      <c r="D183" s="22">
        <v>10000</v>
      </c>
      <c r="E183" s="2">
        <f t="shared" si="2"/>
        <v>3</v>
      </c>
    </row>
    <row r="184" spans="1:5" x14ac:dyDescent="0.2">
      <c r="A184" s="18">
        <v>37684</v>
      </c>
      <c r="B184" t="s">
        <v>319</v>
      </c>
      <c r="C184" t="s">
        <v>305</v>
      </c>
      <c r="D184" s="22">
        <v>10000</v>
      </c>
      <c r="E184" s="2">
        <f t="shared" si="2"/>
        <v>3</v>
      </c>
    </row>
    <row r="185" spans="1:5" x14ac:dyDescent="0.2">
      <c r="A185" s="18">
        <v>37684</v>
      </c>
      <c r="B185" t="s">
        <v>318</v>
      </c>
      <c r="C185" t="s">
        <v>303</v>
      </c>
      <c r="D185" s="22">
        <v>15000</v>
      </c>
      <c r="E185" s="2">
        <f t="shared" si="2"/>
        <v>3</v>
      </c>
    </row>
    <row r="186" spans="1:5" x14ac:dyDescent="0.2">
      <c r="A186" s="18">
        <v>37684</v>
      </c>
      <c r="B186" t="s">
        <v>314</v>
      </c>
      <c r="C186" t="s">
        <v>305</v>
      </c>
      <c r="D186" s="22">
        <v>15000</v>
      </c>
      <c r="E186" s="2">
        <f t="shared" si="2"/>
        <v>3</v>
      </c>
    </row>
    <row r="187" spans="1:5" x14ac:dyDescent="0.2">
      <c r="A187" s="18">
        <v>37684</v>
      </c>
      <c r="B187" t="s">
        <v>318</v>
      </c>
      <c r="C187" t="s">
        <v>307</v>
      </c>
      <c r="D187" s="22">
        <v>25000</v>
      </c>
      <c r="E187" s="2">
        <f t="shared" si="2"/>
        <v>3</v>
      </c>
    </row>
    <row r="188" spans="1:5" x14ac:dyDescent="0.2">
      <c r="A188" s="18">
        <v>37684</v>
      </c>
      <c r="B188" t="s">
        <v>319</v>
      </c>
      <c r="C188" t="s">
        <v>310</v>
      </c>
      <c r="D188" s="22">
        <v>25000</v>
      </c>
      <c r="E188" s="2">
        <f t="shared" si="2"/>
        <v>3</v>
      </c>
    </row>
    <row r="189" spans="1:5" x14ac:dyDescent="0.2">
      <c r="A189" s="18">
        <v>37684</v>
      </c>
      <c r="B189" t="s">
        <v>317</v>
      </c>
      <c r="C189" t="s">
        <v>313</v>
      </c>
      <c r="D189" s="22">
        <v>25000</v>
      </c>
      <c r="E189" s="2">
        <f t="shared" si="2"/>
        <v>3</v>
      </c>
    </row>
    <row r="190" spans="1:5" x14ac:dyDescent="0.2">
      <c r="A190" s="18">
        <v>37684</v>
      </c>
      <c r="B190" t="s">
        <v>312</v>
      </c>
      <c r="C190" t="s">
        <v>316</v>
      </c>
      <c r="D190" s="22">
        <v>30000</v>
      </c>
      <c r="E190" s="2">
        <f t="shared" si="2"/>
        <v>3</v>
      </c>
    </row>
    <row r="191" spans="1:5" x14ac:dyDescent="0.2">
      <c r="A191" s="18">
        <v>37684</v>
      </c>
      <c r="B191" t="s">
        <v>315</v>
      </c>
      <c r="C191" t="s">
        <v>313</v>
      </c>
      <c r="D191" s="22">
        <v>60000</v>
      </c>
      <c r="E191" s="2">
        <f t="shared" si="2"/>
        <v>3</v>
      </c>
    </row>
    <row r="192" spans="1:5" x14ac:dyDescent="0.2">
      <c r="A192" s="18">
        <v>37684</v>
      </c>
      <c r="B192" t="s">
        <v>318</v>
      </c>
      <c r="C192" t="s">
        <v>303</v>
      </c>
      <c r="D192" s="22">
        <v>60000</v>
      </c>
      <c r="E192" s="2">
        <f t="shared" si="2"/>
        <v>3</v>
      </c>
    </row>
    <row r="193" spans="1:5" x14ac:dyDescent="0.2">
      <c r="A193" s="18">
        <v>37685</v>
      </c>
      <c r="B193" t="s">
        <v>319</v>
      </c>
      <c r="C193" t="s">
        <v>305</v>
      </c>
      <c r="D193" s="22">
        <v>50000</v>
      </c>
      <c r="E193" s="2">
        <f t="shared" si="2"/>
        <v>3</v>
      </c>
    </row>
    <row r="194" spans="1:5" x14ac:dyDescent="0.2">
      <c r="A194" s="18">
        <v>37685</v>
      </c>
      <c r="B194" t="s">
        <v>309</v>
      </c>
      <c r="C194" t="s">
        <v>307</v>
      </c>
      <c r="D194" s="22">
        <v>30000</v>
      </c>
      <c r="E194" s="2">
        <f t="shared" si="2"/>
        <v>3</v>
      </c>
    </row>
    <row r="195" spans="1:5" x14ac:dyDescent="0.2">
      <c r="A195" s="18">
        <v>37685</v>
      </c>
      <c r="B195" t="s">
        <v>318</v>
      </c>
      <c r="C195" t="s">
        <v>316</v>
      </c>
      <c r="D195" s="22">
        <v>30000</v>
      </c>
      <c r="E195" s="2">
        <f t="shared" si="2"/>
        <v>3</v>
      </c>
    </row>
    <row r="196" spans="1:5" x14ac:dyDescent="0.2">
      <c r="A196" s="18">
        <v>37685</v>
      </c>
      <c r="B196" t="s">
        <v>315</v>
      </c>
      <c r="C196" t="s">
        <v>303</v>
      </c>
      <c r="D196" s="22">
        <v>30000</v>
      </c>
      <c r="E196" s="2">
        <f t="shared" si="2"/>
        <v>3</v>
      </c>
    </row>
    <row r="197" spans="1:5" x14ac:dyDescent="0.2">
      <c r="A197" s="18">
        <v>37686</v>
      </c>
      <c r="B197" t="s">
        <v>318</v>
      </c>
      <c r="C197" t="s">
        <v>313</v>
      </c>
      <c r="D197" s="22">
        <v>25000</v>
      </c>
      <c r="E197" s="2">
        <f t="shared" ref="E197:E260" si="3">MONTH(A197)</f>
        <v>3</v>
      </c>
    </row>
    <row r="198" spans="1:5" x14ac:dyDescent="0.2">
      <c r="A198" s="18">
        <v>37686</v>
      </c>
      <c r="B198" t="s">
        <v>319</v>
      </c>
      <c r="C198" t="s">
        <v>313</v>
      </c>
      <c r="D198" s="22">
        <v>10000</v>
      </c>
      <c r="E198" s="2">
        <f t="shared" si="3"/>
        <v>3</v>
      </c>
    </row>
    <row r="199" spans="1:5" x14ac:dyDescent="0.2">
      <c r="A199" s="18">
        <v>37686</v>
      </c>
      <c r="B199" t="s">
        <v>317</v>
      </c>
      <c r="C199" t="s">
        <v>316</v>
      </c>
      <c r="D199" s="22">
        <v>5000</v>
      </c>
      <c r="E199" s="2">
        <f t="shared" si="3"/>
        <v>3</v>
      </c>
    </row>
    <row r="200" spans="1:5" x14ac:dyDescent="0.2">
      <c r="A200" s="18">
        <v>37686</v>
      </c>
      <c r="B200" t="s">
        <v>312</v>
      </c>
      <c r="C200" t="s">
        <v>313</v>
      </c>
      <c r="D200" s="22">
        <v>40000</v>
      </c>
      <c r="E200" s="2">
        <f t="shared" si="3"/>
        <v>3</v>
      </c>
    </row>
    <row r="201" spans="1:5" x14ac:dyDescent="0.2">
      <c r="A201" s="18">
        <v>37686</v>
      </c>
      <c r="B201" t="s">
        <v>315</v>
      </c>
      <c r="C201" t="s">
        <v>316</v>
      </c>
      <c r="D201" s="22">
        <v>50000</v>
      </c>
      <c r="E201" s="2">
        <f t="shared" si="3"/>
        <v>3</v>
      </c>
    </row>
    <row r="202" spans="1:5" x14ac:dyDescent="0.2">
      <c r="A202" s="18">
        <v>37687</v>
      </c>
      <c r="B202" t="s">
        <v>318</v>
      </c>
      <c r="C202" t="s">
        <v>313</v>
      </c>
      <c r="D202" s="22">
        <v>60000</v>
      </c>
      <c r="E202" s="2">
        <f t="shared" si="3"/>
        <v>3</v>
      </c>
    </row>
    <row r="203" spans="1:5" x14ac:dyDescent="0.2">
      <c r="A203" s="18">
        <v>37687</v>
      </c>
      <c r="B203" t="s">
        <v>315</v>
      </c>
      <c r="C203" t="s">
        <v>316</v>
      </c>
      <c r="D203" s="22">
        <v>10000</v>
      </c>
      <c r="E203" s="2">
        <f t="shared" si="3"/>
        <v>3</v>
      </c>
    </row>
    <row r="204" spans="1:5" x14ac:dyDescent="0.2">
      <c r="A204" s="18">
        <v>37687</v>
      </c>
      <c r="B204" t="s">
        <v>318</v>
      </c>
      <c r="C204" t="s">
        <v>303</v>
      </c>
      <c r="D204" s="22">
        <v>15000</v>
      </c>
      <c r="E204" s="2">
        <f t="shared" si="3"/>
        <v>3</v>
      </c>
    </row>
    <row r="205" spans="1:5" x14ac:dyDescent="0.2">
      <c r="A205" s="18">
        <v>37687</v>
      </c>
      <c r="B205" t="s">
        <v>314</v>
      </c>
      <c r="C205" t="s">
        <v>303</v>
      </c>
      <c r="D205" s="22">
        <v>25000</v>
      </c>
      <c r="E205" s="2">
        <f t="shared" si="3"/>
        <v>3</v>
      </c>
    </row>
    <row r="206" spans="1:5" x14ac:dyDescent="0.2">
      <c r="A206" s="18">
        <v>37690</v>
      </c>
      <c r="B206" t="s">
        <v>302</v>
      </c>
      <c r="C206" t="s">
        <v>303</v>
      </c>
      <c r="D206" s="22">
        <v>30000</v>
      </c>
      <c r="E206" s="2">
        <f t="shared" si="3"/>
        <v>3</v>
      </c>
    </row>
    <row r="207" spans="1:5" x14ac:dyDescent="0.2">
      <c r="A207" s="18">
        <v>37690</v>
      </c>
      <c r="B207" t="s">
        <v>317</v>
      </c>
      <c r="C207" t="s">
        <v>303</v>
      </c>
      <c r="D207" s="22">
        <v>30000</v>
      </c>
      <c r="E207" s="2">
        <f t="shared" si="3"/>
        <v>3</v>
      </c>
    </row>
    <row r="208" spans="1:5" x14ac:dyDescent="0.2">
      <c r="A208" s="18">
        <v>37690</v>
      </c>
      <c r="B208" t="s">
        <v>312</v>
      </c>
      <c r="C208" t="s">
        <v>310</v>
      </c>
      <c r="D208" s="22">
        <v>60000</v>
      </c>
      <c r="E208" s="2">
        <f t="shared" si="3"/>
        <v>3</v>
      </c>
    </row>
    <row r="209" spans="1:5" x14ac:dyDescent="0.2">
      <c r="A209" s="18">
        <v>37690</v>
      </c>
      <c r="B209" t="s">
        <v>315</v>
      </c>
      <c r="C209" t="s">
        <v>307</v>
      </c>
      <c r="D209" s="22">
        <v>30000</v>
      </c>
      <c r="E209" s="2">
        <f t="shared" si="3"/>
        <v>3</v>
      </c>
    </row>
    <row r="210" spans="1:5" x14ac:dyDescent="0.2">
      <c r="A210" s="18">
        <v>37691</v>
      </c>
      <c r="B210" t="s">
        <v>318</v>
      </c>
      <c r="C210" t="s">
        <v>316</v>
      </c>
      <c r="D210" s="22">
        <v>5000</v>
      </c>
      <c r="E210" s="2">
        <f t="shared" si="3"/>
        <v>3</v>
      </c>
    </row>
    <row r="211" spans="1:5" x14ac:dyDescent="0.2">
      <c r="A211" s="18">
        <v>37691</v>
      </c>
      <c r="B211" t="s">
        <v>319</v>
      </c>
      <c r="C211" t="s">
        <v>316</v>
      </c>
      <c r="D211" s="22">
        <v>10000</v>
      </c>
      <c r="E211" s="2">
        <f t="shared" si="3"/>
        <v>3</v>
      </c>
    </row>
    <row r="212" spans="1:5" x14ac:dyDescent="0.2">
      <c r="A212" s="18">
        <v>37691</v>
      </c>
      <c r="B212" t="s">
        <v>309</v>
      </c>
      <c r="C212" t="s">
        <v>313</v>
      </c>
      <c r="D212" s="22">
        <v>15000</v>
      </c>
      <c r="E212" s="2">
        <f t="shared" si="3"/>
        <v>3</v>
      </c>
    </row>
    <row r="213" spans="1:5" x14ac:dyDescent="0.2">
      <c r="A213" s="18">
        <v>37691</v>
      </c>
      <c r="B213" t="s">
        <v>306</v>
      </c>
      <c r="C213" t="s">
        <v>316</v>
      </c>
      <c r="D213" s="22">
        <v>25000</v>
      </c>
      <c r="E213" s="2">
        <f t="shared" si="3"/>
        <v>3</v>
      </c>
    </row>
    <row r="214" spans="1:5" x14ac:dyDescent="0.2">
      <c r="A214" s="18">
        <v>37691</v>
      </c>
      <c r="B214" t="s">
        <v>312</v>
      </c>
      <c r="C214" t="s">
        <v>313</v>
      </c>
      <c r="D214" s="22">
        <v>30000</v>
      </c>
      <c r="E214" s="2">
        <f t="shared" si="3"/>
        <v>3</v>
      </c>
    </row>
    <row r="215" spans="1:5" x14ac:dyDescent="0.2">
      <c r="A215" s="18">
        <v>37691</v>
      </c>
      <c r="B215" t="s">
        <v>315</v>
      </c>
      <c r="C215" t="s">
        <v>316</v>
      </c>
      <c r="D215" s="22">
        <v>30000</v>
      </c>
      <c r="E215" s="2">
        <f t="shared" si="3"/>
        <v>3</v>
      </c>
    </row>
    <row r="216" spans="1:5" x14ac:dyDescent="0.2">
      <c r="A216" s="18">
        <v>37691</v>
      </c>
      <c r="B216" t="s">
        <v>318</v>
      </c>
      <c r="C216" t="s">
        <v>303</v>
      </c>
      <c r="D216" s="22">
        <v>5000</v>
      </c>
      <c r="E216" s="2">
        <f t="shared" si="3"/>
        <v>3</v>
      </c>
    </row>
    <row r="217" spans="1:5" x14ac:dyDescent="0.2">
      <c r="A217" s="18">
        <v>37692</v>
      </c>
      <c r="B217" t="s">
        <v>314</v>
      </c>
      <c r="C217" t="s">
        <v>313</v>
      </c>
      <c r="D217" s="22">
        <v>10000</v>
      </c>
      <c r="E217" s="2">
        <f t="shared" si="3"/>
        <v>3</v>
      </c>
    </row>
    <row r="218" spans="1:5" x14ac:dyDescent="0.2">
      <c r="A218" s="18">
        <v>37692</v>
      </c>
      <c r="B218" t="s">
        <v>309</v>
      </c>
      <c r="C218" t="s">
        <v>313</v>
      </c>
      <c r="D218" s="22">
        <v>15000</v>
      </c>
      <c r="E218" s="2">
        <f t="shared" si="3"/>
        <v>3</v>
      </c>
    </row>
    <row r="219" spans="1:5" x14ac:dyDescent="0.2">
      <c r="A219" s="18">
        <v>37692</v>
      </c>
      <c r="B219" t="s">
        <v>302</v>
      </c>
      <c r="C219" t="s">
        <v>316</v>
      </c>
      <c r="D219" s="22">
        <v>25000</v>
      </c>
      <c r="E219" s="2">
        <f t="shared" si="3"/>
        <v>3</v>
      </c>
    </row>
    <row r="220" spans="1:5" x14ac:dyDescent="0.2">
      <c r="A220" s="18">
        <v>37692</v>
      </c>
      <c r="B220" t="s">
        <v>304</v>
      </c>
      <c r="C220" t="s">
        <v>313</v>
      </c>
      <c r="D220" s="22">
        <v>30000</v>
      </c>
      <c r="E220" s="2">
        <f t="shared" si="3"/>
        <v>3</v>
      </c>
    </row>
    <row r="221" spans="1:5" x14ac:dyDescent="0.2">
      <c r="A221" s="18">
        <v>37693</v>
      </c>
      <c r="B221" t="s">
        <v>306</v>
      </c>
      <c r="C221" t="s">
        <v>313</v>
      </c>
      <c r="D221" s="22">
        <v>50000</v>
      </c>
      <c r="E221" s="2">
        <f t="shared" si="3"/>
        <v>3</v>
      </c>
    </row>
    <row r="222" spans="1:5" x14ac:dyDescent="0.2">
      <c r="A222" s="18">
        <v>37693</v>
      </c>
      <c r="B222" t="s">
        <v>309</v>
      </c>
      <c r="C222" t="s">
        <v>316</v>
      </c>
      <c r="D222" s="22">
        <v>60000</v>
      </c>
      <c r="E222" s="2">
        <f t="shared" si="3"/>
        <v>3</v>
      </c>
    </row>
    <row r="223" spans="1:5" x14ac:dyDescent="0.2">
      <c r="A223" s="18">
        <v>37693</v>
      </c>
      <c r="B223" t="s">
        <v>312</v>
      </c>
      <c r="C223" t="s">
        <v>307</v>
      </c>
      <c r="D223" s="22">
        <v>10000</v>
      </c>
      <c r="E223" s="2">
        <f t="shared" si="3"/>
        <v>3</v>
      </c>
    </row>
    <row r="224" spans="1:5" x14ac:dyDescent="0.2">
      <c r="A224" s="18">
        <v>37693</v>
      </c>
      <c r="B224" t="s">
        <v>314</v>
      </c>
      <c r="C224" t="s">
        <v>307</v>
      </c>
      <c r="D224" s="22">
        <v>15000</v>
      </c>
      <c r="E224" s="2">
        <f t="shared" si="3"/>
        <v>3</v>
      </c>
    </row>
    <row r="225" spans="1:5" x14ac:dyDescent="0.2">
      <c r="A225" s="18">
        <v>37693</v>
      </c>
      <c r="B225" t="s">
        <v>317</v>
      </c>
      <c r="C225" t="s">
        <v>310</v>
      </c>
      <c r="D225" s="22">
        <v>10000</v>
      </c>
      <c r="E225" s="2">
        <f t="shared" si="3"/>
        <v>3</v>
      </c>
    </row>
    <row r="226" spans="1:5" x14ac:dyDescent="0.2">
      <c r="A226" s="18">
        <v>37694</v>
      </c>
      <c r="B226" t="s">
        <v>318</v>
      </c>
      <c r="C226" t="s">
        <v>303</v>
      </c>
      <c r="D226" s="22">
        <v>50000</v>
      </c>
      <c r="E226" s="2">
        <f t="shared" si="3"/>
        <v>3</v>
      </c>
    </row>
    <row r="227" spans="1:5" x14ac:dyDescent="0.2">
      <c r="A227" s="18">
        <v>37694</v>
      </c>
      <c r="B227" t="s">
        <v>318</v>
      </c>
      <c r="C227" t="s">
        <v>313</v>
      </c>
      <c r="D227" s="22">
        <v>60000</v>
      </c>
      <c r="E227" s="2">
        <f t="shared" si="3"/>
        <v>3</v>
      </c>
    </row>
    <row r="228" spans="1:5" x14ac:dyDescent="0.2">
      <c r="A228" s="18">
        <v>37694</v>
      </c>
      <c r="B228" t="s">
        <v>312</v>
      </c>
      <c r="C228" t="s">
        <v>313</v>
      </c>
      <c r="D228" s="22">
        <v>30000</v>
      </c>
      <c r="E228" s="2">
        <f t="shared" si="3"/>
        <v>3</v>
      </c>
    </row>
    <row r="229" spans="1:5" x14ac:dyDescent="0.2">
      <c r="A229" s="18">
        <v>37694</v>
      </c>
      <c r="B229" t="s">
        <v>312</v>
      </c>
      <c r="C229" t="s">
        <v>316</v>
      </c>
      <c r="D229" s="22">
        <v>5000</v>
      </c>
      <c r="E229" s="2">
        <f t="shared" si="3"/>
        <v>3</v>
      </c>
    </row>
    <row r="230" spans="1:5" x14ac:dyDescent="0.2">
      <c r="A230" s="18">
        <v>37697</v>
      </c>
      <c r="B230" t="s">
        <v>302</v>
      </c>
      <c r="C230" t="s">
        <v>313</v>
      </c>
      <c r="D230" s="22">
        <v>10000</v>
      </c>
      <c r="E230" s="2">
        <f t="shared" si="3"/>
        <v>3</v>
      </c>
    </row>
    <row r="231" spans="1:5" x14ac:dyDescent="0.2">
      <c r="A231" s="18">
        <v>37697</v>
      </c>
      <c r="B231" t="s">
        <v>315</v>
      </c>
      <c r="C231" t="s">
        <v>313</v>
      </c>
      <c r="D231" s="22">
        <v>5000</v>
      </c>
      <c r="E231" s="2">
        <f t="shared" si="3"/>
        <v>3</v>
      </c>
    </row>
    <row r="232" spans="1:5" x14ac:dyDescent="0.2">
      <c r="A232" s="18">
        <v>37697</v>
      </c>
      <c r="B232" t="s">
        <v>315</v>
      </c>
      <c r="C232" t="s">
        <v>316</v>
      </c>
      <c r="D232" s="22">
        <v>10000</v>
      </c>
      <c r="E232" s="2">
        <f t="shared" si="3"/>
        <v>3</v>
      </c>
    </row>
    <row r="233" spans="1:5" x14ac:dyDescent="0.2">
      <c r="A233" s="18">
        <v>37697</v>
      </c>
      <c r="B233" t="s">
        <v>315</v>
      </c>
      <c r="C233" t="s">
        <v>303</v>
      </c>
      <c r="D233" s="22">
        <v>15000</v>
      </c>
      <c r="E233" s="2">
        <f t="shared" si="3"/>
        <v>3</v>
      </c>
    </row>
    <row r="234" spans="1:5" x14ac:dyDescent="0.2">
      <c r="A234" s="18">
        <v>37697</v>
      </c>
      <c r="B234" t="s">
        <v>319</v>
      </c>
      <c r="C234" t="s">
        <v>303</v>
      </c>
      <c r="D234" s="22">
        <v>25000</v>
      </c>
      <c r="E234" s="2">
        <f t="shared" si="3"/>
        <v>3</v>
      </c>
    </row>
    <row r="235" spans="1:5" x14ac:dyDescent="0.2">
      <c r="A235" s="18">
        <v>37698</v>
      </c>
      <c r="B235" t="s">
        <v>306</v>
      </c>
      <c r="C235" t="s">
        <v>310</v>
      </c>
      <c r="D235" s="22">
        <v>30000</v>
      </c>
      <c r="E235" s="2">
        <f t="shared" si="3"/>
        <v>3</v>
      </c>
    </row>
    <row r="236" spans="1:5" x14ac:dyDescent="0.2">
      <c r="A236" s="18">
        <v>37698</v>
      </c>
      <c r="B236" t="s">
        <v>304</v>
      </c>
      <c r="C236" t="s">
        <v>307</v>
      </c>
      <c r="D236" s="22">
        <v>50000</v>
      </c>
      <c r="E236" s="2">
        <f t="shared" si="3"/>
        <v>3</v>
      </c>
    </row>
    <row r="237" spans="1:5" x14ac:dyDescent="0.2">
      <c r="A237" s="18">
        <v>37698</v>
      </c>
      <c r="B237" t="s">
        <v>309</v>
      </c>
      <c r="C237" t="s">
        <v>307</v>
      </c>
      <c r="D237" s="22">
        <v>60000</v>
      </c>
      <c r="E237" s="2">
        <f t="shared" si="3"/>
        <v>3</v>
      </c>
    </row>
    <row r="238" spans="1:5" x14ac:dyDescent="0.2">
      <c r="A238" s="18">
        <v>37698</v>
      </c>
      <c r="B238" t="s">
        <v>309</v>
      </c>
      <c r="C238" t="s">
        <v>310</v>
      </c>
      <c r="D238" s="22">
        <v>30000</v>
      </c>
      <c r="E238" s="2">
        <f t="shared" si="3"/>
        <v>3</v>
      </c>
    </row>
    <row r="239" spans="1:5" x14ac:dyDescent="0.2">
      <c r="A239" s="18">
        <v>37699</v>
      </c>
      <c r="B239" t="s">
        <v>315</v>
      </c>
      <c r="C239" t="s">
        <v>313</v>
      </c>
      <c r="D239" s="22">
        <v>5000</v>
      </c>
      <c r="E239" s="2">
        <f t="shared" si="3"/>
        <v>3</v>
      </c>
    </row>
    <row r="240" spans="1:5" x14ac:dyDescent="0.2">
      <c r="A240" s="18">
        <v>37699</v>
      </c>
      <c r="B240" t="s">
        <v>315</v>
      </c>
      <c r="C240" t="s">
        <v>307</v>
      </c>
      <c r="D240" s="22">
        <v>10000</v>
      </c>
      <c r="E240" s="2">
        <f t="shared" si="3"/>
        <v>3</v>
      </c>
    </row>
    <row r="241" spans="1:5" x14ac:dyDescent="0.2">
      <c r="A241" s="18">
        <v>37699</v>
      </c>
      <c r="B241" t="s">
        <v>315</v>
      </c>
      <c r="C241" t="s">
        <v>307</v>
      </c>
      <c r="D241" s="22">
        <v>5000</v>
      </c>
      <c r="E241" s="2">
        <f t="shared" si="3"/>
        <v>3</v>
      </c>
    </row>
    <row r="242" spans="1:5" x14ac:dyDescent="0.2">
      <c r="A242" s="18">
        <v>37699</v>
      </c>
      <c r="B242" t="s">
        <v>319</v>
      </c>
      <c r="C242" t="s">
        <v>310</v>
      </c>
      <c r="D242" s="22">
        <v>10000</v>
      </c>
      <c r="E242" s="2">
        <f t="shared" si="3"/>
        <v>3</v>
      </c>
    </row>
    <row r="243" spans="1:5" x14ac:dyDescent="0.2">
      <c r="A243" s="18">
        <v>37699</v>
      </c>
      <c r="B243" t="s">
        <v>306</v>
      </c>
      <c r="C243" t="s">
        <v>307</v>
      </c>
      <c r="D243" s="22">
        <v>15000</v>
      </c>
      <c r="E243" s="2">
        <f t="shared" si="3"/>
        <v>3</v>
      </c>
    </row>
    <row r="244" spans="1:5" x14ac:dyDescent="0.2">
      <c r="A244" s="18">
        <v>37699</v>
      </c>
      <c r="B244" t="s">
        <v>304</v>
      </c>
      <c r="C244" t="s">
        <v>307</v>
      </c>
      <c r="D244" s="22">
        <v>10000</v>
      </c>
      <c r="E244" s="2">
        <f t="shared" si="3"/>
        <v>3</v>
      </c>
    </row>
    <row r="245" spans="1:5" x14ac:dyDescent="0.2">
      <c r="A245" s="18">
        <v>37699</v>
      </c>
      <c r="B245" t="s">
        <v>309</v>
      </c>
      <c r="C245" t="s">
        <v>310</v>
      </c>
      <c r="D245" s="22">
        <v>15000</v>
      </c>
      <c r="E245" s="2">
        <f t="shared" si="3"/>
        <v>3</v>
      </c>
    </row>
    <row r="246" spans="1:5" x14ac:dyDescent="0.2">
      <c r="A246" s="18">
        <v>37699</v>
      </c>
      <c r="B246" t="s">
        <v>309</v>
      </c>
      <c r="C246" t="s">
        <v>313</v>
      </c>
      <c r="D246" s="22">
        <v>25000</v>
      </c>
      <c r="E246" s="2">
        <f t="shared" si="3"/>
        <v>3</v>
      </c>
    </row>
    <row r="247" spans="1:5" x14ac:dyDescent="0.2">
      <c r="A247" s="18">
        <v>37700</v>
      </c>
      <c r="B247" t="s">
        <v>302</v>
      </c>
      <c r="C247" t="s">
        <v>313</v>
      </c>
      <c r="D247" s="22">
        <v>30000</v>
      </c>
      <c r="E247" s="2">
        <f t="shared" si="3"/>
        <v>3</v>
      </c>
    </row>
    <row r="248" spans="1:5" x14ac:dyDescent="0.2">
      <c r="A248" s="18">
        <v>37700</v>
      </c>
      <c r="B248" t="s">
        <v>304</v>
      </c>
      <c r="C248" t="s">
        <v>316</v>
      </c>
      <c r="D248" s="22">
        <v>50000</v>
      </c>
      <c r="E248" s="2">
        <f t="shared" si="3"/>
        <v>3</v>
      </c>
    </row>
    <row r="249" spans="1:5" x14ac:dyDescent="0.2">
      <c r="A249" s="18">
        <v>37700</v>
      </c>
      <c r="B249" t="s">
        <v>306</v>
      </c>
      <c r="C249" t="s">
        <v>307</v>
      </c>
      <c r="D249" s="22">
        <v>60000</v>
      </c>
      <c r="E249" s="2">
        <f t="shared" si="3"/>
        <v>3</v>
      </c>
    </row>
    <row r="250" spans="1:5" x14ac:dyDescent="0.2">
      <c r="A250" s="18">
        <v>37700</v>
      </c>
      <c r="B250" t="s">
        <v>309</v>
      </c>
      <c r="C250" t="s">
        <v>307</v>
      </c>
      <c r="D250" s="22">
        <v>30000</v>
      </c>
      <c r="E250" s="2">
        <f t="shared" si="3"/>
        <v>3</v>
      </c>
    </row>
    <row r="251" spans="1:5" x14ac:dyDescent="0.2">
      <c r="A251" s="18">
        <v>37700</v>
      </c>
      <c r="B251" t="s">
        <v>312</v>
      </c>
      <c r="C251" t="s">
        <v>303</v>
      </c>
      <c r="D251" s="22">
        <v>25000</v>
      </c>
      <c r="E251" s="2">
        <f t="shared" si="3"/>
        <v>3</v>
      </c>
    </row>
    <row r="252" spans="1:5" x14ac:dyDescent="0.2">
      <c r="A252" s="18">
        <v>37700</v>
      </c>
      <c r="B252" t="s">
        <v>315</v>
      </c>
      <c r="C252" t="s">
        <v>303</v>
      </c>
      <c r="D252" s="22">
        <v>30000</v>
      </c>
      <c r="E252" s="2">
        <f t="shared" si="3"/>
        <v>3</v>
      </c>
    </row>
    <row r="253" spans="1:5" x14ac:dyDescent="0.2">
      <c r="A253" s="18">
        <v>37701</v>
      </c>
      <c r="B253" t="s">
        <v>302</v>
      </c>
      <c r="C253" t="s">
        <v>303</v>
      </c>
      <c r="D253" s="22">
        <v>50000</v>
      </c>
      <c r="E253" s="2">
        <f t="shared" si="3"/>
        <v>3</v>
      </c>
    </row>
    <row r="254" spans="1:5" x14ac:dyDescent="0.2">
      <c r="A254" s="18">
        <v>37701</v>
      </c>
      <c r="B254" t="s">
        <v>304</v>
      </c>
      <c r="C254" t="s">
        <v>313</v>
      </c>
      <c r="D254" s="22">
        <v>60000</v>
      </c>
      <c r="E254" s="2">
        <f t="shared" si="3"/>
        <v>3</v>
      </c>
    </row>
    <row r="255" spans="1:5" x14ac:dyDescent="0.2">
      <c r="A255" s="18">
        <v>37701</v>
      </c>
      <c r="B255" t="s">
        <v>306</v>
      </c>
      <c r="C255" t="s">
        <v>313</v>
      </c>
      <c r="D255" s="22">
        <v>30000</v>
      </c>
      <c r="E255" s="2">
        <f t="shared" si="3"/>
        <v>3</v>
      </c>
    </row>
    <row r="256" spans="1:5" x14ac:dyDescent="0.2">
      <c r="A256" s="18">
        <v>37704</v>
      </c>
      <c r="B256" t="s">
        <v>309</v>
      </c>
      <c r="C256" t="s">
        <v>310</v>
      </c>
      <c r="D256" s="22">
        <v>5000</v>
      </c>
      <c r="E256" s="2">
        <f t="shared" si="3"/>
        <v>3</v>
      </c>
    </row>
    <row r="257" spans="1:5" x14ac:dyDescent="0.2">
      <c r="A257" s="18">
        <v>37704</v>
      </c>
      <c r="B257" t="s">
        <v>312</v>
      </c>
      <c r="C257" t="s">
        <v>310</v>
      </c>
      <c r="D257" s="22">
        <v>10000</v>
      </c>
      <c r="E257" s="2">
        <f t="shared" si="3"/>
        <v>3</v>
      </c>
    </row>
    <row r="258" spans="1:5" x14ac:dyDescent="0.2">
      <c r="A258" s="18">
        <v>37704</v>
      </c>
      <c r="B258" t="s">
        <v>309</v>
      </c>
      <c r="C258" t="s">
        <v>303</v>
      </c>
      <c r="D258" s="22">
        <v>30000</v>
      </c>
      <c r="E258" s="2">
        <f t="shared" si="3"/>
        <v>3</v>
      </c>
    </row>
    <row r="259" spans="1:5" x14ac:dyDescent="0.2">
      <c r="A259" s="18">
        <v>37704</v>
      </c>
      <c r="B259" t="s">
        <v>302</v>
      </c>
      <c r="C259" t="s">
        <v>310</v>
      </c>
      <c r="D259" s="22">
        <v>40000</v>
      </c>
      <c r="E259" s="2">
        <f t="shared" si="3"/>
        <v>3</v>
      </c>
    </row>
    <row r="260" spans="1:5" x14ac:dyDescent="0.2">
      <c r="A260" s="18">
        <v>37705</v>
      </c>
      <c r="B260" t="s">
        <v>304</v>
      </c>
      <c r="C260" t="s">
        <v>313</v>
      </c>
      <c r="D260" s="22">
        <v>50000</v>
      </c>
      <c r="E260" s="2">
        <f t="shared" si="3"/>
        <v>3</v>
      </c>
    </row>
    <row r="261" spans="1:5" x14ac:dyDescent="0.2">
      <c r="A261" s="18">
        <v>37705</v>
      </c>
      <c r="B261" t="s">
        <v>309</v>
      </c>
      <c r="C261" t="s">
        <v>305</v>
      </c>
      <c r="D261" s="22">
        <v>60000</v>
      </c>
      <c r="E261" s="2">
        <f t="shared" ref="E261:E324" si="4">MONTH(A261)</f>
        <v>3</v>
      </c>
    </row>
    <row r="262" spans="1:5" x14ac:dyDescent="0.2">
      <c r="A262" s="18">
        <v>37705</v>
      </c>
      <c r="B262" t="s">
        <v>315</v>
      </c>
      <c r="C262" t="s">
        <v>307</v>
      </c>
      <c r="D262" s="22">
        <v>60000</v>
      </c>
      <c r="E262" s="2">
        <f t="shared" si="4"/>
        <v>3</v>
      </c>
    </row>
    <row r="263" spans="1:5" x14ac:dyDescent="0.2">
      <c r="A263" s="18">
        <v>37705</v>
      </c>
      <c r="B263" t="s">
        <v>315</v>
      </c>
      <c r="C263" t="s">
        <v>316</v>
      </c>
      <c r="D263" s="22">
        <v>50000</v>
      </c>
      <c r="E263" s="2">
        <f t="shared" si="4"/>
        <v>3</v>
      </c>
    </row>
    <row r="264" spans="1:5" x14ac:dyDescent="0.2">
      <c r="A264" s="18">
        <v>37706</v>
      </c>
      <c r="B264" t="s">
        <v>315</v>
      </c>
      <c r="C264" t="s">
        <v>313</v>
      </c>
      <c r="D264" s="22">
        <v>30000</v>
      </c>
      <c r="E264" s="2">
        <f t="shared" si="4"/>
        <v>3</v>
      </c>
    </row>
    <row r="265" spans="1:5" x14ac:dyDescent="0.2">
      <c r="A265" s="18">
        <v>37706</v>
      </c>
      <c r="B265" t="s">
        <v>319</v>
      </c>
      <c r="C265" t="s">
        <v>303</v>
      </c>
      <c r="D265" s="22">
        <v>30000</v>
      </c>
      <c r="E265" s="2">
        <f t="shared" si="4"/>
        <v>3</v>
      </c>
    </row>
    <row r="266" spans="1:5" x14ac:dyDescent="0.2">
      <c r="A266" s="18">
        <v>37706</v>
      </c>
      <c r="B266" t="s">
        <v>306</v>
      </c>
      <c r="C266" t="s">
        <v>305</v>
      </c>
      <c r="D266" s="22">
        <v>30000</v>
      </c>
      <c r="E266" s="2">
        <f t="shared" si="4"/>
        <v>3</v>
      </c>
    </row>
    <row r="267" spans="1:5" x14ac:dyDescent="0.2">
      <c r="A267" s="18">
        <v>37706</v>
      </c>
      <c r="B267" t="s">
        <v>304</v>
      </c>
      <c r="C267" t="s">
        <v>303</v>
      </c>
      <c r="D267" s="22">
        <v>25000</v>
      </c>
      <c r="E267" s="2">
        <f t="shared" si="4"/>
        <v>3</v>
      </c>
    </row>
    <row r="268" spans="1:5" x14ac:dyDescent="0.2">
      <c r="A268" s="18">
        <v>37707</v>
      </c>
      <c r="B268" t="s">
        <v>309</v>
      </c>
      <c r="C268" t="s">
        <v>305</v>
      </c>
      <c r="D268" s="22">
        <v>10000</v>
      </c>
      <c r="E268" s="2">
        <f t="shared" si="4"/>
        <v>3</v>
      </c>
    </row>
    <row r="269" spans="1:5" x14ac:dyDescent="0.2">
      <c r="A269" s="18">
        <v>37707</v>
      </c>
      <c r="B269" t="s">
        <v>309</v>
      </c>
      <c r="C269" t="s">
        <v>307</v>
      </c>
      <c r="D269" s="22">
        <v>5000</v>
      </c>
      <c r="E269" s="2">
        <f t="shared" si="4"/>
        <v>3</v>
      </c>
    </row>
    <row r="270" spans="1:5" x14ac:dyDescent="0.2">
      <c r="A270" s="18">
        <v>37707</v>
      </c>
      <c r="B270" t="s">
        <v>302</v>
      </c>
      <c r="C270" t="s">
        <v>310</v>
      </c>
      <c r="D270" s="22">
        <v>40000</v>
      </c>
      <c r="E270" s="2">
        <f t="shared" si="4"/>
        <v>3</v>
      </c>
    </row>
    <row r="271" spans="1:5" x14ac:dyDescent="0.2">
      <c r="A271" s="18">
        <v>37707</v>
      </c>
      <c r="B271" t="s">
        <v>304</v>
      </c>
      <c r="C271" t="s">
        <v>313</v>
      </c>
      <c r="D271" s="22">
        <v>50000</v>
      </c>
      <c r="E271" s="2">
        <f t="shared" si="4"/>
        <v>3</v>
      </c>
    </row>
    <row r="272" spans="1:5" x14ac:dyDescent="0.2">
      <c r="A272" s="18">
        <v>37708</v>
      </c>
      <c r="B272" t="s">
        <v>306</v>
      </c>
      <c r="C272" t="s">
        <v>316</v>
      </c>
      <c r="D272" s="22">
        <v>60000</v>
      </c>
      <c r="E272" s="2">
        <f t="shared" si="4"/>
        <v>3</v>
      </c>
    </row>
    <row r="273" spans="1:5" x14ac:dyDescent="0.2">
      <c r="A273" s="18">
        <v>37708</v>
      </c>
      <c r="B273" t="s">
        <v>309</v>
      </c>
      <c r="C273" t="s">
        <v>303</v>
      </c>
      <c r="D273" s="22">
        <v>10000</v>
      </c>
      <c r="E273" s="2">
        <f t="shared" si="4"/>
        <v>3</v>
      </c>
    </row>
    <row r="274" spans="1:5" x14ac:dyDescent="0.2">
      <c r="A274" s="18">
        <v>37708</v>
      </c>
      <c r="B274" t="s">
        <v>314</v>
      </c>
      <c r="C274" t="s">
        <v>303</v>
      </c>
      <c r="D274" s="22">
        <v>60000</v>
      </c>
      <c r="E274" s="2">
        <f t="shared" si="4"/>
        <v>3</v>
      </c>
    </row>
    <row r="275" spans="1:5" x14ac:dyDescent="0.2">
      <c r="A275" s="18">
        <v>37708</v>
      </c>
      <c r="B275" t="s">
        <v>302</v>
      </c>
      <c r="C275" t="s">
        <v>303</v>
      </c>
      <c r="D275" s="22">
        <v>50000</v>
      </c>
      <c r="E275" s="2">
        <f t="shared" si="4"/>
        <v>3</v>
      </c>
    </row>
    <row r="276" spans="1:5" x14ac:dyDescent="0.2">
      <c r="A276" s="18">
        <v>37708</v>
      </c>
      <c r="B276" t="s">
        <v>317</v>
      </c>
      <c r="C276" t="s">
        <v>310</v>
      </c>
      <c r="D276" s="22">
        <v>30000</v>
      </c>
      <c r="E276" s="2">
        <f t="shared" si="4"/>
        <v>3</v>
      </c>
    </row>
    <row r="277" spans="1:5" x14ac:dyDescent="0.2">
      <c r="A277" s="18">
        <v>37711</v>
      </c>
      <c r="B277" t="s">
        <v>312</v>
      </c>
      <c r="C277" t="s">
        <v>307</v>
      </c>
      <c r="D277" s="22">
        <v>30000</v>
      </c>
      <c r="E277" s="2">
        <f t="shared" si="4"/>
        <v>3</v>
      </c>
    </row>
    <row r="278" spans="1:5" x14ac:dyDescent="0.2">
      <c r="A278" s="18">
        <v>37711</v>
      </c>
      <c r="B278" t="s">
        <v>315</v>
      </c>
      <c r="C278" t="s">
        <v>316</v>
      </c>
      <c r="D278" s="22">
        <v>30000</v>
      </c>
      <c r="E278" s="2">
        <f t="shared" si="4"/>
        <v>3</v>
      </c>
    </row>
    <row r="279" spans="1:5" x14ac:dyDescent="0.2">
      <c r="A279" s="18">
        <v>37711</v>
      </c>
      <c r="B279" t="s">
        <v>318</v>
      </c>
      <c r="C279" t="s">
        <v>316</v>
      </c>
      <c r="D279" s="22">
        <v>25000</v>
      </c>
      <c r="E279" s="2">
        <f t="shared" si="4"/>
        <v>3</v>
      </c>
    </row>
    <row r="280" spans="1:5" x14ac:dyDescent="0.2">
      <c r="A280" s="18">
        <v>37712</v>
      </c>
      <c r="B280" t="s">
        <v>319</v>
      </c>
      <c r="C280" t="s">
        <v>313</v>
      </c>
      <c r="D280" s="22">
        <v>5000</v>
      </c>
      <c r="E280" s="2">
        <f t="shared" si="4"/>
        <v>4</v>
      </c>
    </row>
    <row r="281" spans="1:5" x14ac:dyDescent="0.2">
      <c r="A281" s="18">
        <v>37712</v>
      </c>
      <c r="B281" t="s">
        <v>318</v>
      </c>
      <c r="C281" t="s">
        <v>316</v>
      </c>
      <c r="D281" s="22">
        <v>10000</v>
      </c>
      <c r="E281" s="2">
        <f t="shared" si="4"/>
        <v>4</v>
      </c>
    </row>
    <row r="282" spans="1:5" x14ac:dyDescent="0.2">
      <c r="A282" s="18">
        <v>37712</v>
      </c>
      <c r="B282" t="s">
        <v>319</v>
      </c>
      <c r="C282" t="s">
        <v>313</v>
      </c>
      <c r="D282" s="22">
        <v>10000</v>
      </c>
      <c r="E282" s="2">
        <f t="shared" si="4"/>
        <v>4</v>
      </c>
    </row>
    <row r="283" spans="1:5" x14ac:dyDescent="0.2">
      <c r="A283" s="18">
        <v>37712</v>
      </c>
      <c r="B283" t="s">
        <v>317</v>
      </c>
      <c r="C283" t="s">
        <v>316</v>
      </c>
      <c r="D283" s="22">
        <v>15000</v>
      </c>
      <c r="E283" s="2">
        <f t="shared" si="4"/>
        <v>4</v>
      </c>
    </row>
    <row r="284" spans="1:5" x14ac:dyDescent="0.2">
      <c r="A284" s="18">
        <v>37713</v>
      </c>
      <c r="B284" t="s">
        <v>318</v>
      </c>
      <c r="C284" t="s">
        <v>303</v>
      </c>
      <c r="D284" s="22">
        <v>25000</v>
      </c>
      <c r="E284" s="2">
        <f t="shared" si="4"/>
        <v>4</v>
      </c>
    </row>
    <row r="285" spans="1:5" x14ac:dyDescent="0.2">
      <c r="A285" s="18">
        <v>37713</v>
      </c>
      <c r="B285" t="s">
        <v>314</v>
      </c>
      <c r="C285" t="s">
        <v>313</v>
      </c>
      <c r="D285" s="22">
        <v>40000</v>
      </c>
      <c r="E285" s="2">
        <f t="shared" si="4"/>
        <v>4</v>
      </c>
    </row>
    <row r="286" spans="1:5" x14ac:dyDescent="0.2">
      <c r="A286" s="18">
        <v>37713</v>
      </c>
      <c r="B286" t="s">
        <v>309</v>
      </c>
      <c r="C286" t="s">
        <v>313</v>
      </c>
      <c r="D286" s="22">
        <v>50000</v>
      </c>
      <c r="E286" s="2">
        <f t="shared" si="4"/>
        <v>4</v>
      </c>
    </row>
    <row r="287" spans="1:5" x14ac:dyDescent="0.2">
      <c r="A287" s="18">
        <v>37713</v>
      </c>
      <c r="B287" t="s">
        <v>312</v>
      </c>
      <c r="C287" t="s">
        <v>316</v>
      </c>
      <c r="D287" s="22">
        <v>60000</v>
      </c>
      <c r="E287" s="2">
        <f t="shared" si="4"/>
        <v>4</v>
      </c>
    </row>
    <row r="288" spans="1:5" x14ac:dyDescent="0.2">
      <c r="A288" s="18">
        <v>37713</v>
      </c>
      <c r="B288" t="s">
        <v>312</v>
      </c>
      <c r="C288" t="s">
        <v>303</v>
      </c>
      <c r="D288" s="22">
        <v>60000</v>
      </c>
      <c r="E288" s="2">
        <f t="shared" si="4"/>
        <v>4</v>
      </c>
    </row>
    <row r="289" spans="1:5" x14ac:dyDescent="0.2">
      <c r="A289" s="18">
        <v>37713</v>
      </c>
      <c r="B289" t="s">
        <v>315</v>
      </c>
      <c r="C289" t="s">
        <v>303</v>
      </c>
      <c r="D289" s="22">
        <v>30000</v>
      </c>
      <c r="E289" s="2">
        <f t="shared" si="4"/>
        <v>4</v>
      </c>
    </row>
    <row r="290" spans="1:5" x14ac:dyDescent="0.2">
      <c r="A290" s="18">
        <v>37713</v>
      </c>
      <c r="B290" t="s">
        <v>318</v>
      </c>
      <c r="C290" t="s">
        <v>310</v>
      </c>
      <c r="D290" s="22">
        <v>30000</v>
      </c>
      <c r="E290" s="2">
        <f t="shared" si="4"/>
        <v>4</v>
      </c>
    </row>
    <row r="291" spans="1:5" x14ac:dyDescent="0.2">
      <c r="A291" s="18">
        <v>37714</v>
      </c>
      <c r="B291" t="s">
        <v>318</v>
      </c>
      <c r="C291" t="s">
        <v>307</v>
      </c>
      <c r="D291" s="22">
        <v>30000</v>
      </c>
      <c r="E291" s="2">
        <f t="shared" si="4"/>
        <v>4</v>
      </c>
    </row>
    <row r="292" spans="1:5" x14ac:dyDescent="0.2">
      <c r="A292" s="18">
        <v>37714</v>
      </c>
      <c r="B292" t="s">
        <v>319</v>
      </c>
      <c r="C292" t="s">
        <v>316</v>
      </c>
      <c r="D292" s="22">
        <v>30000</v>
      </c>
      <c r="E292" s="2">
        <f t="shared" si="4"/>
        <v>4</v>
      </c>
    </row>
    <row r="293" spans="1:5" x14ac:dyDescent="0.2">
      <c r="A293" s="18">
        <v>37714</v>
      </c>
      <c r="B293" t="s">
        <v>317</v>
      </c>
      <c r="C293" t="s">
        <v>316</v>
      </c>
      <c r="D293" s="22">
        <v>30000</v>
      </c>
      <c r="E293" s="2">
        <f t="shared" si="4"/>
        <v>4</v>
      </c>
    </row>
    <row r="294" spans="1:5" x14ac:dyDescent="0.2">
      <c r="A294" s="18">
        <v>37715</v>
      </c>
      <c r="B294" t="s">
        <v>309</v>
      </c>
      <c r="C294" t="s">
        <v>313</v>
      </c>
      <c r="D294" s="22">
        <v>25000</v>
      </c>
      <c r="E294" s="2">
        <f t="shared" si="4"/>
        <v>4</v>
      </c>
    </row>
    <row r="295" spans="1:5" x14ac:dyDescent="0.2">
      <c r="A295" s="18">
        <v>37715</v>
      </c>
      <c r="B295" t="s">
        <v>312</v>
      </c>
      <c r="C295" t="s">
        <v>316</v>
      </c>
      <c r="D295" s="22">
        <v>15000</v>
      </c>
      <c r="E295" s="2">
        <f t="shared" si="4"/>
        <v>4</v>
      </c>
    </row>
    <row r="296" spans="1:5" x14ac:dyDescent="0.2">
      <c r="A296" s="18">
        <v>37715</v>
      </c>
      <c r="B296" t="s">
        <v>315</v>
      </c>
      <c r="C296" t="s">
        <v>313</v>
      </c>
      <c r="D296" s="22">
        <v>10000</v>
      </c>
      <c r="E296" s="2">
        <f t="shared" si="4"/>
        <v>4</v>
      </c>
    </row>
    <row r="297" spans="1:5" x14ac:dyDescent="0.2">
      <c r="A297" s="18">
        <v>37718</v>
      </c>
      <c r="B297" t="s">
        <v>318</v>
      </c>
      <c r="C297" t="s">
        <v>316</v>
      </c>
      <c r="D297" s="22">
        <v>5000</v>
      </c>
      <c r="E297" s="2">
        <f t="shared" si="4"/>
        <v>4</v>
      </c>
    </row>
    <row r="298" spans="1:5" x14ac:dyDescent="0.2">
      <c r="A298" s="18">
        <v>37718</v>
      </c>
      <c r="B298" t="s">
        <v>317</v>
      </c>
      <c r="C298" t="s">
        <v>316</v>
      </c>
      <c r="D298" s="22">
        <v>5000</v>
      </c>
      <c r="E298" s="2">
        <f t="shared" si="4"/>
        <v>4</v>
      </c>
    </row>
    <row r="299" spans="1:5" x14ac:dyDescent="0.2">
      <c r="A299" s="18">
        <v>37718</v>
      </c>
      <c r="B299" t="s">
        <v>309</v>
      </c>
      <c r="C299" t="s">
        <v>316</v>
      </c>
      <c r="D299" s="22">
        <v>10000</v>
      </c>
      <c r="E299" s="2">
        <f t="shared" si="4"/>
        <v>4</v>
      </c>
    </row>
    <row r="300" spans="1:5" x14ac:dyDescent="0.2">
      <c r="A300" s="18">
        <v>37718</v>
      </c>
      <c r="B300" t="s">
        <v>319</v>
      </c>
      <c r="C300" t="s">
        <v>307</v>
      </c>
      <c r="D300" s="22">
        <v>15000</v>
      </c>
      <c r="E300" s="2">
        <f t="shared" si="4"/>
        <v>4</v>
      </c>
    </row>
    <row r="301" spans="1:5" x14ac:dyDescent="0.2">
      <c r="A301" s="18">
        <v>37718</v>
      </c>
      <c r="B301" t="s">
        <v>306</v>
      </c>
      <c r="C301" t="s">
        <v>307</v>
      </c>
      <c r="D301" s="22">
        <v>25000</v>
      </c>
      <c r="E301" s="2">
        <f t="shared" si="4"/>
        <v>4</v>
      </c>
    </row>
    <row r="302" spans="1:5" x14ac:dyDescent="0.2">
      <c r="A302" s="18">
        <v>37719</v>
      </c>
      <c r="B302" t="s">
        <v>304</v>
      </c>
      <c r="C302" t="s">
        <v>310</v>
      </c>
      <c r="D302" s="22">
        <v>30000</v>
      </c>
      <c r="E302" s="2">
        <f t="shared" si="4"/>
        <v>4</v>
      </c>
    </row>
    <row r="303" spans="1:5" x14ac:dyDescent="0.2">
      <c r="A303" s="18">
        <v>37719</v>
      </c>
      <c r="B303" t="s">
        <v>309</v>
      </c>
      <c r="C303" t="s">
        <v>307</v>
      </c>
      <c r="D303" s="22">
        <v>50000</v>
      </c>
      <c r="E303" s="2">
        <f t="shared" si="4"/>
        <v>4</v>
      </c>
    </row>
    <row r="304" spans="1:5" x14ac:dyDescent="0.2">
      <c r="A304" s="18">
        <v>37719</v>
      </c>
      <c r="B304" t="s">
        <v>309</v>
      </c>
      <c r="C304" t="s">
        <v>307</v>
      </c>
      <c r="D304" s="22">
        <v>60000</v>
      </c>
      <c r="E304" s="2">
        <f t="shared" si="4"/>
        <v>4</v>
      </c>
    </row>
    <row r="305" spans="1:5" x14ac:dyDescent="0.2">
      <c r="A305" s="18">
        <v>37719</v>
      </c>
      <c r="B305" t="s">
        <v>315</v>
      </c>
      <c r="C305" t="s">
        <v>310</v>
      </c>
      <c r="D305" s="22">
        <v>10000</v>
      </c>
      <c r="E305" s="2">
        <f t="shared" si="4"/>
        <v>4</v>
      </c>
    </row>
    <row r="306" spans="1:5" x14ac:dyDescent="0.2">
      <c r="A306" s="18">
        <v>37719</v>
      </c>
      <c r="B306" t="s">
        <v>315</v>
      </c>
      <c r="C306" t="s">
        <v>313</v>
      </c>
      <c r="D306" s="22">
        <v>15000</v>
      </c>
      <c r="E306" s="2">
        <f t="shared" si="4"/>
        <v>4</v>
      </c>
    </row>
    <row r="307" spans="1:5" x14ac:dyDescent="0.2">
      <c r="A307" s="18">
        <v>37720</v>
      </c>
      <c r="B307" t="s">
        <v>317</v>
      </c>
      <c r="C307" t="s">
        <v>313</v>
      </c>
      <c r="D307" s="22">
        <v>10000</v>
      </c>
      <c r="E307" s="2">
        <f t="shared" si="4"/>
        <v>4</v>
      </c>
    </row>
    <row r="308" spans="1:5" x14ac:dyDescent="0.2">
      <c r="A308" s="18">
        <v>37720</v>
      </c>
      <c r="B308" t="s">
        <v>304</v>
      </c>
      <c r="C308" t="s">
        <v>316</v>
      </c>
      <c r="D308" s="22">
        <v>50000</v>
      </c>
      <c r="E308" s="2">
        <f t="shared" si="4"/>
        <v>4</v>
      </c>
    </row>
    <row r="309" spans="1:5" x14ac:dyDescent="0.2">
      <c r="A309" s="18">
        <v>37720</v>
      </c>
      <c r="B309" t="s">
        <v>309</v>
      </c>
      <c r="C309" t="s">
        <v>307</v>
      </c>
      <c r="D309" s="22">
        <v>60000</v>
      </c>
      <c r="E309" s="2">
        <f t="shared" si="4"/>
        <v>4</v>
      </c>
    </row>
    <row r="310" spans="1:5" x14ac:dyDescent="0.2">
      <c r="A310" s="18">
        <v>37720</v>
      </c>
      <c r="B310" t="s">
        <v>309</v>
      </c>
      <c r="C310" t="s">
        <v>307</v>
      </c>
      <c r="D310" s="22">
        <v>30000</v>
      </c>
      <c r="E310" s="2">
        <f t="shared" si="4"/>
        <v>4</v>
      </c>
    </row>
    <row r="311" spans="1:5" x14ac:dyDescent="0.2">
      <c r="A311" s="18">
        <v>37721</v>
      </c>
      <c r="B311" t="s">
        <v>302</v>
      </c>
      <c r="C311" t="s">
        <v>303</v>
      </c>
      <c r="D311" s="22">
        <v>5000</v>
      </c>
      <c r="E311" s="2">
        <f t="shared" si="4"/>
        <v>4</v>
      </c>
    </row>
    <row r="312" spans="1:5" x14ac:dyDescent="0.2">
      <c r="A312" s="18">
        <v>37721</v>
      </c>
      <c r="B312" t="s">
        <v>304</v>
      </c>
      <c r="C312" t="s">
        <v>303</v>
      </c>
      <c r="D312" s="22">
        <v>10000</v>
      </c>
      <c r="E312" s="2">
        <f t="shared" si="4"/>
        <v>4</v>
      </c>
    </row>
    <row r="313" spans="1:5" x14ac:dyDescent="0.2">
      <c r="A313" s="18">
        <v>37721</v>
      </c>
      <c r="B313" t="s">
        <v>306</v>
      </c>
      <c r="C313" t="s">
        <v>303</v>
      </c>
      <c r="D313" s="22">
        <v>5000</v>
      </c>
      <c r="E313" s="2">
        <f t="shared" si="4"/>
        <v>4</v>
      </c>
    </row>
    <row r="314" spans="1:5" x14ac:dyDescent="0.2">
      <c r="A314" s="18">
        <v>37721</v>
      </c>
      <c r="B314" t="s">
        <v>309</v>
      </c>
      <c r="C314" t="s">
        <v>316</v>
      </c>
      <c r="D314" s="22">
        <v>10000</v>
      </c>
      <c r="E314" s="2">
        <f t="shared" si="4"/>
        <v>4</v>
      </c>
    </row>
    <row r="315" spans="1:5" x14ac:dyDescent="0.2">
      <c r="A315" s="18">
        <v>37721</v>
      </c>
      <c r="B315" t="s">
        <v>312</v>
      </c>
      <c r="C315" t="s">
        <v>303</v>
      </c>
      <c r="D315" s="22">
        <v>15000</v>
      </c>
      <c r="E315" s="2">
        <f t="shared" si="4"/>
        <v>4</v>
      </c>
    </row>
    <row r="316" spans="1:5" x14ac:dyDescent="0.2">
      <c r="A316" s="18">
        <v>37722</v>
      </c>
      <c r="B316" t="s">
        <v>315</v>
      </c>
      <c r="C316" t="s">
        <v>303</v>
      </c>
      <c r="D316" s="22">
        <v>25000</v>
      </c>
      <c r="E316" s="2">
        <f t="shared" si="4"/>
        <v>4</v>
      </c>
    </row>
    <row r="317" spans="1:5" x14ac:dyDescent="0.2">
      <c r="A317" s="18">
        <v>37722</v>
      </c>
      <c r="B317" t="s">
        <v>306</v>
      </c>
      <c r="C317" t="s">
        <v>310</v>
      </c>
      <c r="D317" s="22">
        <v>30000</v>
      </c>
      <c r="E317" s="2">
        <f t="shared" si="4"/>
        <v>4</v>
      </c>
    </row>
    <row r="318" spans="1:5" x14ac:dyDescent="0.2">
      <c r="A318" s="18">
        <v>37722</v>
      </c>
      <c r="B318" t="s">
        <v>304</v>
      </c>
      <c r="C318" t="s">
        <v>307</v>
      </c>
      <c r="D318" s="22">
        <v>50000</v>
      </c>
      <c r="E318" s="2">
        <f t="shared" si="4"/>
        <v>4</v>
      </c>
    </row>
    <row r="319" spans="1:5" x14ac:dyDescent="0.2">
      <c r="A319" s="18">
        <v>37722</v>
      </c>
      <c r="B319" t="s">
        <v>302</v>
      </c>
      <c r="C319" t="s">
        <v>316</v>
      </c>
      <c r="D319" s="22">
        <v>60000</v>
      </c>
      <c r="E319" s="2">
        <f t="shared" si="4"/>
        <v>4</v>
      </c>
    </row>
    <row r="320" spans="1:5" x14ac:dyDescent="0.2">
      <c r="A320" s="18">
        <v>37722</v>
      </c>
      <c r="B320" t="s">
        <v>304</v>
      </c>
      <c r="C320" t="s">
        <v>307</v>
      </c>
      <c r="D320" s="22">
        <v>30000</v>
      </c>
      <c r="E320" s="2">
        <f t="shared" si="4"/>
        <v>4</v>
      </c>
    </row>
    <row r="321" spans="1:5" x14ac:dyDescent="0.2">
      <c r="A321" s="18">
        <v>37725</v>
      </c>
      <c r="B321" t="s">
        <v>306</v>
      </c>
      <c r="C321" t="s">
        <v>307</v>
      </c>
      <c r="D321" s="22">
        <v>5000</v>
      </c>
      <c r="E321" s="2">
        <f t="shared" si="4"/>
        <v>4</v>
      </c>
    </row>
    <row r="322" spans="1:5" x14ac:dyDescent="0.2">
      <c r="A322" s="18">
        <v>37725</v>
      </c>
      <c r="B322" t="s">
        <v>309</v>
      </c>
      <c r="C322" t="s">
        <v>307</v>
      </c>
      <c r="D322" s="22">
        <v>10000</v>
      </c>
      <c r="E322" s="2">
        <f t="shared" si="4"/>
        <v>4</v>
      </c>
    </row>
    <row r="323" spans="1:5" x14ac:dyDescent="0.2">
      <c r="A323" s="18">
        <v>37725</v>
      </c>
      <c r="B323" t="s">
        <v>312</v>
      </c>
      <c r="C323" t="s">
        <v>307</v>
      </c>
      <c r="D323" s="22">
        <v>5000</v>
      </c>
      <c r="E323" s="2">
        <f t="shared" si="4"/>
        <v>4</v>
      </c>
    </row>
    <row r="324" spans="1:5" x14ac:dyDescent="0.2">
      <c r="A324" s="18">
        <v>37725</v>
      </c>
      <c r="B324" t="s">
        <v>318</v>
      </c>
      <c r="C324" t="s">
        <v>307</v>
      </c>
      <c r="D324" s="22">
        <v>10000</v>
      </c>
      <c r="E324" s="2">
        <f t="shared" si="4"/>
        <v>4</v>
      </c>
    </row>
    <row r="325" spans="1:5" x14ac:dyDescent="0.2">
      <c r="A325" s="18">
        <v>37725</v>
      </c>
      <c r="B325" t="s">
        <v>319</v>
      </c>
      <c r="C325" t="s">
        <v>307</v>
      </c>
      <c r="D325" s="22">
        <v>15000</v>
      </c>
      <c r="E325" s="2">
        <f t="shared" ref="E325:E388" si="5">MONTH(A325)</f>
        <v>4</v>
      </c>
    </row>
    <row r="326" spans="1:5" x14ac:dyDescent="0.2">
      <c r="A326" s="18">
        <v>37726</v>
      </c>
      <c r="B326" t="s">
        <v>317</v>
      </c>
      <c r="C326" t="s">
        <v>307</v>
      </c>
      <c r="D326" s="22">
        <v>10000</v>
      </c>
      <c r="E326" s="2">
        <f t="shared" si="5"/>
        <v>4</v>
      </c>
    </row>
    <row r="327" spans="1:5" x14ac:dyDescent="0.2">
      <c r="A327" s="18">
        <v>37726</v>
      </c>
      <c r="B327" t="s">
        <v>318</v>
      </c>
      <c r="C327" t="s">
        <v>313</v>
      </c>
      <c r="D327" s="22">
        <v>15000</v>
      </c>
      <c r="E327" s="2">
        <f t="shared" si="5"/>
        <v>4</v>
      </c>
    </row>
    <row r="328" spans="1:5" x14ac:dyDescent="0.2">
      <c r="A328" s="18">
        <v>37726</v>
      </c>
      <c r="B328" t="s">
        <v>314</v>
      </c>
      <c r="C328" t="s">
        <v>313</v>
      </c>
      <c r="D328" s="22">
        <v>5000</v>
      </c>
      <c r="E328" s="2">
        <f t="shared" si="5"/>
        <v>4</v>
      </c>
    </row>
    <row r="329" spans="1:5" x14ac:dyDescent="0.2">
      <c r="A329" s="18">
        <v>37726</v>
      </c>
      <c r="B329" t="s">
        <v>309</v>
      </c>
      <c r="C329" t="s">
        <v>313</v>
      </c>
      <c r="D329" s="22">
        <v>10000</v>
      </c>
      <c r="E329" s="2">
        <f t="shared" si="5"/>
        <v>4</v>
      </c>
    </row>
    <row r="330" spans="1:5" x14ac:dyDescent="0.2">
      <c r="A330" s="18">
        <v>37727</v>
      </c>
      <c r="B330" t="s">
        <v>312</v>
      </c>
      <c r="C330" t="s">
        <v>310</v>
      </c>
      <c r="D330" s="22">
        <v>25000</v>
      </c>
      <c r="E330" s="2">
        <f t="shared" si="5"/>
        <v>4</v>
      </c>
    </row>
    <row r="331" spans="1:5" x14ac:dyDescent="0.2">
      <c r="A331" s="18">
        <v>37727</v>
      </c>
      <c r="B331" t="s">
        <v>319</v>
      </c>
      <c r="C331" t="s">
        <v>310</v>
      </c>
      <c r="D331" s="22">
        <v>25000</v>
      </c>
      <c r="E331" s="2">
        <f t="shared" si="5"/>
        <v>4</v>
      </c>
    </row>
    <row r="332" spans="1:5" x14ac:dyDescent="0.2">
      <c r="A332" s="18">
        <v>37727</v>
      </c>
      <c r="B332" t="s">
        <v>317</v>
      </c>
      <c r="C332" t="s">
        <v>310</v>
      </c>
      <c r="D332" s="22">
        <v>30000</v>
      </c>
      <c r="E332" s="2">
        <f t="shared" si="5"/>
        <v>4</v>
      </c>
    </row>
    <row r="333" spans="1:5" x14ac:dyDescent="0.2">
      <c r="A333" s="18">
        <v>37727</v>
      </c>
      <c r="B333" t="s">
        <v>309</v>
      </c>
      <c r="C333" t="s">
        <v>303</v>
      </c>
      <c r="D333" s="22">
        <v>30000</v>
      </c>
      <c r="E333" s="2">
        <f t="shared" si="5"/>
        <v>4</v>
      </c>
    </row>
    <row r="334" spans="1:5" x14ac:dyDescent="0.2">
      <c r="A334" s="18">
        <v>37727</v>
      </c>
      <c r="B334" t="s">
        <v>312</v>
      </c>
      <c r="C334" t="s">
        <v>303</v>
      </c>
      <c r="D334" s="22">
        <v>30000</v>
      </c>
      <c r="E334" s="2">
        <f t="shared" si="5"/>
        <v>4</v>
      </c>
    </row>
    <row r="335" spans="1:5" x14ac:dyDescent="0.2">
      <c r="A335" s="18">
        <v>37727</v>
      </c>
      <c r="B335" t="s">
        <v>315</v>
      </c>
      <c r="C335" t="s">
        <v>303</v>
      </c>
      <c r="D335" s="22">
        <v>30000</v>
      </c>
      <c r="E335" s="2">
        <f t="shared" si="5"/>
        <v>4</v>
      </c>
    </row>
    <row r="336" spans="1:5" x14ac:dyDescent="0.2">
      <c r="A336" s="18">
        <v>37728</v>
      </c>
      <c r="B336" t="s">
        <v>318</v>
      </c>
      <c r="C336" t="s">
        <v>313</v>
      </c>
      <c r="D336" s="22">
        <v>50000</v>
      </c>
      <c r="E336" s="2">
        <f t="shared" si="5"/>
        <v>4</v>
      </c>
    </row>
    <row r="337" spans="1:5" x14ac:dyDescent="0.2">
      <c r="A337" s="18">
        <v>37728</v>
      </c>
      <c r="B337" t="s">
        <v>319</v>
      </c>
      <c r="C337" t="s">
        <v>313</v>
      </c>
      <c r="D337" s="22">
        <v>50000</v>
      </c>
      <c r="E337" s="2">
        <f t="shared" si="5"/>
        <v>4</v>
      </c>
    </row>
    <row r="338" spans="1:5" x14ac:dyDescent="0.2">
      <c r="A338" s="18">
        <v>37728</v>
      </c>
      <c r="B338" t="s">
        <v>317</v>
      </c>
      <c r="C338" t="s">
        <v>310</v>
      </c>
      <c r="D338" s="22">
        <v>60000</v>
      </c>
      <c r="E338" s="2">
        <f t="shared" si="5"/>
        <v>4</v>
      </c>
    </row>
    <row r="339" spans="1:5" x14ac:dyDescent="0.2">
      <c r="A339" s="18">
        <v>37728</v>
      </c>
      <c r="B339" t="s">
        <v>302</v>
      </c>
      <c r="C339" t="s">
        <v>310</v>
      </c>
      <c r="D339" s="22">
        <v>60000</v>
      </c>
      <c r="E339" s="2">
        <f t="shared" si="5"/>
        <v>4</v>
      </c>
    </row>
    <row r="340" spans="1:5" x14ac:dyDescent="0.2">
      <c r="A340" s="18">
        <v>37729</v>
      </c>
      <c r="B340" t="s">
        <v>319</v>
      </c>
      <c r="C340" t="s">
        <v>303</v>
      </c>
      <c r="D340" s="22">
        <v>10000</v>
      </c>
      <c r="E340" s="2">
        <f t="shared" si="5"/>
        <v>4</v>
      </c>
    </row>
    <row r="341" spans="1:5" x14ac:dyDescent="0.2">
      <c r="A341" s="18">
        <v>37729</v>
      </c>
      <c r="B341" t="s">
        <v>309</v>
      </c>
      <c r="C341" t="s">
        <v>305</v>
      </c>
      <c r="D341" s="22">
        <v>15000</v>
      </c>
      <c r="E341" s="2">
        <f t="shared" si="5"/>
        <v>4</v>
      </c>
    </row>
    <row r="342" spans="1:5" x14ac:dyDescent="0.2">
      <c r="A342" s="18">
        <v>37729</v>
      </c>
      <c r="B342" t="s">
        <v>315</v>
      </c>
      <c r="C342" t="s">
        <v>307</v>
      </c>
      <c r="D342" s="22">
        <v>25000</v>
      </c>
      <c r="E342" s="2">
        <f t="shared" si="5"/>
        <v>4</v>
      </c>
    </row>
    <row r="343" spans="1:5" x14ac:dyDescent="0.2">
      <c r="A343" s="18">
        <v>37729</v>
      </c>
      <c r="B343" t="s">
        <v>315</v>
      </c>
      <c r="C343" t="s">
        <v>305</v>
      </c>
      <c r="D343" s="22">
        <v>40000</v>
      </c>
      <c r="E343" s="2">
        <f t="shared" si="5"/>
        <v>4</v>
      </c>
    </row>
    <row r="344" spans="1:5" x14ac:dyDescent="0.2">
      <c r="A344" s="18">
        <v>37729</v>
      </c>
      <c r="B344" t="s">
        <v>315</v>
      </c>
      <c r="C344" t="s">
        <v>303</v>
      </c>
      <c r="D344" s="22">
        <v>50000</v>
      </c>
      <c r="E344" s="2">
        <f t="shared" si="5"/>
        <v>4</v>
      </c>
    </row>
    <row r="345" spans="1:5" x14ac:dyDescent="0.2">
      <c r="A345" s="18">
        <v>37729</v>
      </c>
      <c r="B345" t="s">
        <v>319</v>
      </c>
      <c r="C345" t="s">
        <v>305</v>
      </c>
      <c r="D345" s="22">
        <v>60000</v>
      </c>
      <c r="E345" s="2">
        <f t="shared" si="5"/>
        <v>4</v>
      </c>
    </row>
    <row r="346" spans="1:5" x14ac:dyDescent="0.2">
      <c r="A346" s="18">
        <v>37729</v>
      </c>
      <c r="B346" t="s">
        <v>306</v>
      </c>
      <c r="C346" t="s">
        <v>307</v>
      </c>
      <c r="D346" s="22">
        <v>30000</v>
      </c>
      <c r="E346" s="2">
        <f t="shared" si="5"/>
        <v>4</v>
      </c>
    </row>
    <row r="347" spans="1:5" x14ac:dyDescent="0.2">
      <c r="A347" s="18">
        <v>37732</v>
      </c>
      <c r="B347" t="s">
        <v>304</v>
      </c>
      <c r="C347" t="s">
        <v>307</v>
      </c>
      <c r="D347" s="22">
        <v>30000</v>
      </c>
      <c r="E347" s="2">
        <f t="shared" si="5"/>
        <v>4</v>
      </c>
    </row>
    <row r="348" spans="1:5" x14ac:dyDescent="0.2">
      <c r="A348" s="18">
        <v>37732</v>
      </c>
      <c r="B348" t="s">
        <v>309</v>
      </c>
      <c r="C348" t="s">
        <v>310</v>
      </c>
      <c r="D348" s="22">
        <v>5000</v>
      </c>
      <c r="E348" s="2">
        <f t="shared" si="5"/>
        <v>4</v>
      </c>
    </row>
    <row r="349" spans="1:5" x14ac:dyDescent="0.2">
      <c r="A349" s="18">
        <v>37732</v>
      </c>
      <c r="B349" t="s">
        <v>317</v>
      </c>
      <c r="C349" t="s">
        <v>316</v>
      </c>
      <c r="D349" s="22">
        <v>15000</v>
      </c>
      <c r="E349" s="2">
        <f t="shared" si="5"/>
        <v>4</v>
      </c>
    </row>
    <row r="350" spans="1:5" x14ac:dyDescent="0.2">
      <c r="A350" s="18">
        <v>37732</v>
      </c>
      <c r="B350" t="s">
        <v>318</v>
      </c>
      <c r="C350" t="s">
        <v>303</v>
      </c>
      <c r="D350" s="22">
        <v>25000</v>
      </c>
      <c r="E350" s="2">
        <f t="shared" si="5"/>
        <v>4</v>
      </c>
    </row>
    <row r="351" spans="1:5" x14ac:dyDescent="0.2">
      <c r="A351" s="18">
        <v>37732</v>
      </c>
      <c r="B351" t="s">
        <v>306</v>
      </c>
      <c r="C351" t="s">
        <v>305</v>
      </c>
      <c r="D351" s="22">
        <v>30000</v>
      </c>
      <c r="E351" s="2">
        <f t="shared" si="5"/>
        <v>4</v>
      </c>
    </row>
    <row r="352" spans="1:5" x14ac:dyDescent="0.2">
      <c r="A352" s="18">
        <v>37732</v>
      </c>
      <c r="B352" t="s">
        <v>312</v>
      </c>
      <c r="C352" t="s">
        <v>307</v>
      </c>
      <c r="D352" s="22">
        <v>50000</v>
      </c>
      <c r="E352" s="2">
        <f t="shared" si="5"/>
        <v>4</v>
      </c>
    </row>
    <row r="353" spans="1:5" x14ac:dyDescent="0.2">
      <c r="A353" s="18">
        <v>37733</v>
      </c>
      <c r="B353" t="s">
        <v>304</v>
      </c>
      <c r="C353" t="s">
        <v>316</v>
      </c>
      <c r="D353" s="22">
        <v>25000</v>
      </c>
      <c r="E353" s="2">
        <f t="shared" si="5"/>
        <v>4</v>
      </c>
    </row>
    <row r="354" spans="1:5" x14ac:dyDescent="0.2">
      <c r="A354" s="18">
        <v>37733</v>
      </c>
      <c r="B354" t="s">
        <v>306</v>
      </c>
      <c r="C354" t="s">
        <v>313</v>
      </c>
      <c r="D354" s="22">
        <v>30000</v>
      </c>
      <c r="E354" s="2">
        <f t="shared" si="5"/>
        <v>4</v>
      </c>
    </row>
    <row r="355" spans="1:5" x14ac:dyDescent="0.2">
      <c r="A355" s="18">
        <v>37733</v>
      </c>
      <c r="B355" t="s">
        <v>309</v>
      </c>
      <c r="C355" t="s">
        <v>303</v>
      </c>
      <c r="D355" s="22">
        <v>50000</v>
      </c>
      <c r="E355" s="2">
        <f t="shared" si="5"/>
        <v>4</v>
      </c>
    </row>
    <row r="356" spans="1:5" x14ac:dyDescent="0.2">
      <c r="A356" s="18">
        <v>37733</v>
      </c>
      <c r="B356" t="s">
        <v>312</v>
      </c>
      <c r="C356" t="s">
        <v>313</v>
      </c>
      <c r="D356" s="22">
        <v>60000</v>
      </c>
      <c r="E356" s="2">
        <f t="shared" si="5"/>
        <v>4</v>
      </c>
    </row>
    <row r="357" spans="1:5" x14ac:dyDescent="0.2">
      <c r="A357" s="18">
        <v>37733</v>
      </c>
      <c r="B357" t="s">
        <v>315</v>
      </c>
      <c r="C357" t="s">
        <v>316</v>
      </c>
      <c r="D357" s="22">
        <v>30000</v>
      </c>
      <c r="E357" s="2">
        <f t="shared" si="5"/>
        <v>4</v>
      </c>
    </row>
    <row r="358" spans="1:5" x14ac:dyDescent="0.2">
      <c r="A358" s="18">
        <v>37734</v>
      </c>
      <c r="B358" t="s">
        <v>302</v>
      </c>
      <c r="C358" t="s">
        <v>316</v>
      </c>
      <c r="D358" s="22">
        <v>5000</v>
      </c>
      <c r="E358" s="2">
        <f t="shared" si="5"/>
        <v>4</v>
      </c>
    </row>
    <row r="359" spans="1:5" x14ac:dyDescent="0.2">
      <c r="A359" s="18">
        <v>37734</v>
      </c>
      <c r="B359" t="s">
        <v>304</v>
      </c>
      <c r="C359" t="s">
        <v>316</v>
      </c>
      <c r="D359" s="22">
        <v>10000</v>
      </c>
      <c r="E359" s="2">
        <f t="shared" si="5"/>
        <v>4</v>
      </c>
    </row>
    <row r="360" spans="1:5" x14ac:dyDescent="0.2">
      <c r="A360" s="18">
        <v>37734</v>
      </c>
      <c r="B360" t="s">
        <v>306</v>
      </c>
      <c r="C360" t="s">
        <v>316</v>
      </c>
      <c r="D360" s="22">
        <v>15000</v>
      </c>
      <c r="E360" s="2">
        <f t="shared" si="5"/>
        <v>4</v>
      </c>
    </row>
    <row r="361" spans="1:5" x14ac:dyDescent="0.2">
      <c r="A361" s="18">
        <v>37734</v>
      </c>
      <c r="B361" t="s">
        <v>309</v>
      </c>
      <c r="C361" t="s">
        <v>305</v>
      </c>
      <c r="D361" s="22">
        <v>25000</v>
      </c>
      <c r="E361" s="2">
        <f t="shared" si="5"/>
        <v>4</v>
      </c>
    </row>
    <row r="362" spans="1:5" x14ac:dyDescent="0.2">
      <c r="A362" s="18">
        <v>37734</v>
      </c>
      <c r="B362" t="s">
        <v>312</v>
      </c>
      <c r="C362" t="s">
        <v>307</v>
      </c>
      <c r="D362" s="22">
        <v>15000</v>
      </c>
      <c r="E362" s="2">
        <f t="shared" si="5"/>
        <v>4</v>
      </c>
    </row>
    <row r="363" spans="1:5" x14ac:dyDescent="0.2">
      <c r="A363" s="18">
        <v>37734</v>
      </c>
      <c r="B363" t="s">
        <v>317</v>
      </c>
      <c r="C363" t="s">
        <v>303</v>
      </c>
      <c r="D363" s="22">
        <v>10000</v>
      </c>
      <c r="E363" s="2">
        <f t="shared" si="5"/>
        <v>4</v>
      </c>
    </row>
    <row r="364" spans="1:5" x14ac:dyDescent="0.2">
      <c r="A364" s="18">
        <v>37734</v>
      </c>
      <c r="B364" t="s">
        <v>312</v>
      </c>
      <c r="C364" t="s">
        <v>303</v>
      </c>
      <c r="D364" s="22">
        <v>15000</v>
      </c>
      <c r="E364" s="2">
        <f t="shared" si="5"/>
        <v>4</v>
      </c>
    </row>
    <row r="365" spans="1:5" x14ac:dyDescent="0.2">
      <c r="A365" s="18">
        <v>37735</v>
      </c>
      <c r="B365" t="s">
        <v>315</v>
      </c>
      <c r="C365" t="s">
        <v>313</v>
      </c>
      <c r="D365" s="22">
        <v>25000</v>
      </c>
      <c r="E365" s="2">
        <f t="shared" si="5"/>
        <v>4</v>
      </c>
    </row>
    <row r="366" spans="1:5" x14ac:dyDescent="0.2">
      <c r="A366" s="18">
        <v>37735</v>
      </c>
      <c r="B366" t="s">
        <v>318</v>
      </c>
      <c r="C366" t="s">
        <v>313</v>
      </c>
      <c r="D366" s="22">
        <v>30000</v>
      </c>
      <c r="E366" s="2">
        <f t="shared" si="5"/>
        <v>4</v>
      </c>
    </row>
    <row r="367" spans="1:5" x14ac:dyDescent="0.2">
      <c r="A367" s="18">
        <v>37735</v>
      </c>
      <c r="B367" t="s">
        <v>315</v>
      </c>
      <c r="C367" t="s">
        <v>313</v>
      </c>
      <c r="D367" s="22">
        <v>50000</v>
      </c>
      <c r="E367" s="2">
        <f t="shared" si="5"/>
        <v>4</v>
      </c>
    </row>
    <row r="368" spans="1:5" x14ac:dyDescent="0.2">
      <c r="A368" s="18">
        <v>37736</v>
      </c>
      <c r="B368" t="s">
        <v>318</v>
      </c>
      <c r="C368" t="s">
        <v>313</v>
      </c>
      <c r="D368" s="22">
        <v>60000</v>
      </c>
      <c r="E368" s="2">
        <f t="shared" si="5"/>
        <v>4</v>
      </c>
    </row>
    <row r="369" spans="1:5" x14ac:dyDescent="0.2">
      <c r="A369" s="18">
        <v>37736</v>
      </c>
      <c r="B369" t="s">
        <v>314</v>
      </c>
      <c r="C369" t="s">
        <v>303</v>
      </c>
      <c r="D369" s="22">
        <v>30000</v>
      </c>
      <c r="E369" s="2">
        <f t="shared" si="5"/>
        <v>4</v>
      </c>
    </row>
    <row r="370" spans="1:5" x14ac:dyDescent="0.2">
      <c r="A370" s="18">
        <v>37736</v>
      </c>
      <c r="B370" t="s">
        <v>302</v>
      </c>
      <c r="C370" t="s">
        <v>303</v>
      </c>
      <c r="D370" s="22">
        <v>25000</v>
      </c>
      <c r="E370" s="2">
        <f t="shared" si="5"/>
        <v>4</v>
      </c>
    </row>
    <row r="371" spans="1:5" x14ac:dyDescent="0.2">
      <c r="A371" s="18">
        <v>37736</v>
      </c>
      <c r="B371" t="s">
        <v>317</v>
      </c>
      <c r="C371" t="s">
        <v>303</v>
      </c>
      <c r="D371" s="22">
        <v>50000</v>
      </c>
      <c r="E371" s="2">
        <f t="shared" si="5"/>
        <v>4</v>
      </c>
    </row>
    <row r="372" spans="1:5" x14ac:dyDescent="0.2">
      <c r="A372" s="18">
        <v>37736</v>
      </c>
      <c r="B372" t="s">
        <v>312</v>
      </c>
      <c r="C372" t="s">
        <v>310</v>
      </c>
      <c r="D372" s="22">
        <v>60000</v>
      </c>
      <c r="E372" s="2">
        <f t="shared" si="5"/>
        <v>4</v>
      </c>
    </row>
    <row r="373" spans="1:5" x14ac:dyDescent="0.2">
      <c r="A373" s="18">
        <v>37736</v>
      </c>
      <c r="B373" t="s">
        <v>315</v>
      </c>
      <c r="C373" t="s">
        <v>307</v>
      </c>
      <c r="D373" s="22">
        <v>10000</v>
      </c>
      <c r="E373" s="2">
        <f t="shared" si="5"/>
        <v>4</v>
      </c>
    </row>
    <row r="374" spans="1:5" x14ac:dyDescent="0.2">
      <c r="A374" s="18">
        <v>37736</v>
      </c>
      <c r="B374" t="s">
        <v>318</v>
      </c>
      <c r="C374" t="s">
        <v>313</v>
      </c>
      <c r="D374" s="22">
        <v>15000</v>
      </c>
      <c r="E374" s="2">
        <f t="shared" si="5"/>
        <v>4</v>
      </c>
    </row>
    <row r="375" spans="1:5" x14ac:dyDescent="0.2">
      <c r="A375" s="18">
        <v>37739</v>
      </c>
      <c r="B375" t="s">
        <v>319</v>
      </c>
      <c r="C375" t="s">
        <v>316</v>
      </c>
      <c r="D375" s="22">
        <v>10000</v>
      </c>
      <c r="E375" s="2">
        <f t="shared" si="5"/>
        <v>4</v>
      </c>
    </row>
    <row r="376" spans="1:5" x14ac:dyDescent="0.2">
      <c r="A376" s="18">
        <v>37739</v>
      </c>
      <c r="B376" t="s">
        <v>309</v>
      </c>
      <c r="C376" t="s">
        <v>313</v>
      </c>
      <c r="D376" s="22">
        <v>50000</v>
      </c>
      <c r="E376" s="2">
        <f t="shared" si="5"/>
        <v>4</v>
      </c>
    </row>
    <row r="377" spans="1:5" x14ac:dyDescent="0.2">
      <c r="A377" s="18">
        <v>37739</v>
      </c>
      <c r="B377" t="s">
        <v>306</v>
      </c>
      <c r="C377" t="s">
        <v>313</v>
      </c>
      <c r="D377" s="22">
        <v>30000</v>
      </c>
      <c r="E377" s="2">
        <f t="shared" si="5"/>
        <v>4</v>
      </c>
    </row>
    <row r="378" spans="1:5" x14ac:dyDescent="0.2">
      <c r="A378" s="18">
        <v>37739</v>
      </c>
      <c r="B378" t="s">
        <v>312</v>
      </c>
      <c r="C378" t="s">
        <v>316</v>
      </c>
      <c r="D378" s="22">
        <v>30000</v>
      </c>
      <c r="E378" s="2">
        <f t="shared" si="5"/>
        <v>4</v>
      </c>
    </row>
    <row r="379" spans="1:5" x14ac:dyDescent="0.2">
      <c r="A379" s="18">
        <v>37740</v>
      </c>
      <c r="B379" t="s">
        <v>302</v>
      </c>
      <c r="C379" t="s">
        <v>303</v>
      </c>
      <c r="D379" s="22">
        <v>30000</v>
      </c>
      <c r="E379" s="2">
        <f t="shared" si="5"/>
        <v>4</v>
      </c>
    </row>
    <row r="380" spans="1:5" x14ac:dyDescent="0.2">
      <c r="A380" s="18">
        <v>37740</v>
      </c>
      <c r="B380" t="s">
        <v>315</v>
      </c>
      <c r="C380" t="s">
        <v>303</v>
      </c>
      <c r="D380" s="22">
        <v>25000</v>
      </c>
      <c r="E380" s="2">
        <f t="shared" si="5"/>
        <v>4</v>
      </c>
    </row>
    <row r="381" spans="1:5" x14ac:dyDescent="0.2">
      <c r="A381" s="18">
        <v>37740</v>
      </c>
      <c r="B381" t="s">
        <v>312</v>
      </c>
      <c r="C381" t="s">
        <v>310</v>
      </c>
      <c r="D381" s="22">
        <v>10000</v>
      </c>
      <c r="E381" s="2">
        <f t="shared" si="5"/>
        <v>4</v>
      </c>
    </row>
    <row r="382" spans="1:5" x14ac:dyDescent="0.2">
      <c r="A382" s="18">
        <v>37740</v>
      </c>
      <c r="B382" t="s">
        <v>315</v>
      </c>
      <c r="C382" t="s">
        <v>313</v>
      </c>
      <c r="D382" s="22">
        <v>15000</v>
      </c>
      <c r="E382" s="2">
        <f t="shared" si="5"/>
        <v>4</v>
      </c>
    </row>
    <row r="383" spans="1:5" x14ac:dyDescent="0.2">
      <c r="A383" s="18">
        <v>37740</v>
      </c>
      <c r="B383" t="s">
        <v>318</v>
      </c>
      <c r="C383" t="s">
        <v>307</v>
      </c>
      <c r="D383" s="22">
        <v>25000</v>
      </c>
      <c r="E383" s="2">
        <f t="shared" si="5"/>
        <v>4</v>
      </c>
    </row>
    <row r="384" spans="1:5" x14ac:dyDescent="0.2">
      <c r="A384" s="18">
        <v>37740</v>
      </c>
      <c r="B384" t="s">
        <v>319</v>
      </c>
      <c r="C384" t="s">
        <v>307</v>
      </c>
      <c r="D384" s="22">
        <v>30000</v>
      </c>
      <c r="E384" s="2">
        <f t="shared" si="5"/>
        <v>4</v>
      </c>
    </row>
    <row r="385" spans="1:5" x14ac:dyDescent="0.2">
      <c r="A385" s="18">
        <v>37740</v>
      </c>
      <c r="B385" t="s">
        <v>309</v>
      </c>
      <c r="C385" t="s">
        <v>310</v>
      </c>
      <c r="D385" s="22">
        <v>50000</v>
      </c>
      <c r="E385" s="2">
        <f t="shared" si="5"/>
        <v>4</v>
      </c>
    </row>
    <row r="386" spans="1:5" x14ac:dyDescent="0.2">
      <c r="A386" s="18">
        <v>37740</v>
      </c>
      <c r="B386" t="s">
        <v>302</v>
      </c>
      <c r="C386" t="s">
        <v>307</v>
      </c>
      <c r="D386" s="22">
        <v>60000</v>
      </c>
      <c r="E386" s="2">
        <f t="shared" si="5"/>
        <v>4</v>
      </c>
    </row>
    <row r="387" spans="1:5" x14ac:dyDescent="0.2">
      <c r="A387" s="18">
        <v>37740</v>
      </c>
      <c r="B387" t="s">
        <v>304</v>
      </c>
      <c r="C387" t="s">
        <v>307</v>
      </c>
      <c r="D387" s="22">
        <v>10000</v>
      </c>
      <c r="E387" s="2">
        <f t="shared" si="5"/>
        <v>4</v>
      </c>
    </row>
    <row r="388" spans="1:5" x14ac:dyDescent="0.2">
      <c r="A388" s="18">
        <v>37741</v>
      </c>
      <c r="B388" t="s">
        <v>306</v>
      </c>
      <c r="C388" t="s">
        <v>310</v>
      </c>
      <c r="D388" s="22">
        <v>15000</v>
      </c>
      <c r="E388" s="2">
        <f t="shared" si="5"/>
        <v>4</v>
      </c>
    </row>
    <row r="389" spans="1:5" x14ac:dyDescent="0.2">
      <c r="A389" s="18">
        <v>37741</v>
      </c>
      <c r="B389" t="s">
        <v>309</v>
      </c>
      <c r="C389" t="s">
        <v>313</v>
      </c>
      <c r="D389" s="22">
        <v>10000</v>
      </c>
      <c r="E389" s="2">
        <f t="shared" ref="E389:E452" si="6">MONTH(A389)</f>
        <v>4</v>
      </c>
    </row>
    <row r="390" spans="1:5" x14ac:dyDescent="0.2">
      <c r="A390" s="18">
        <v>37741</v>
      </c>
      <c r="B390" t="s">
        <v>312</v>
      </c>
      <c r="C390" t="s">
        <v>303</v>
      </c>
      <c r="D390" s="22">
        <v>15000</v>
      </c>
      <c r="E390" s="2">
        <f t="shared" si="6"/>
        <v>4</v>
      </c>
    </row>
    <row r="391" spans="1:5" x14ac:dyDescent="0.2">
      <c r="A391" s="18">
        <v>37742</v>
      </c>
      <c r="B391" t="s">
        <v>315</v>
      </c>
      <c r="C391" t="s">
        <v>303</v>
      </c>
      <c r="D391" s="22">
        <v>25000</v>
      </c>
      <c r="E391" s="2">
        <f t="shared" si="6"/>
        <v>5</v>
      </c>
    </row>
    <row r="392" spans="1:5" x14ac:dyDescent="0.2">
      <c r="A392" s="18">
        <v>37742</v>
      </c>
      <c r="B392" t="s">
        <v>318</v>
      </c>
      <c r="C392" t="s">
        <v>303</v>
      </c>
      <c r="D392" s="22">
        <v>30000</v>
      </c>
      <c r="E392" s="2">
        <f t="shared" si="6"/>
        <v>5</v>
      </c>
    </row>
    <row r="393" spans="1:5" x14ac:dyDescent="0.2">
      <c r="A393" s="18">
        <v>37742</v>
      </c>
      <c r="B393" t="s">
        <v>319</v>
      </c>
      <c r="C393" t="s">
        <v>310</v>
      </c>
      <c r="D393" s="22">
        <v>50000</v>
      </c>
      <c r="E393" s="2">
        <f t="shared" si="6"/>
        <v>5</v>
      </c>
    </row>
    <row r="394" spans="1:5" x14ac:dyDescent="0.2">
      <c r="A394" s="18">
        <v>37742</v>
      </c>
      <c r="B394" t="s">
        <v>317</v>
      </c>
      <c r="C394" t="s">
        <v>307</v>
      </c>
      <c r="D394" s="22">
        <v>60000</v>
      </c>
      <c r="E394" s="2">
        <f t="shared" si="6"/>
        <v>5</v>
      </c>
    </row>
    <row r="395" spans="1:5" x14ac:dyDescent="0.2">
      <c r="A395" s="18">
        <v>37742</v>
      </c>
      <c r="B395" t="s">
        <v>314</v>
      </c>
      <c r="C395" t="s">
        <v>313</v>
      </c>
      <c r="D395" s="22">
        <v>5000</v>
      </c>
      <c r="E395" s="2">
        <f t="shared" si="6"/>
        <v>5</v>
      </c>
    </row>
    <row r="396" spans="1:5" x14ac:dyDescent="0.2">
      <c r="A396" s="18">
        <v>37742</v>
      </c>
      <c r="B396" t="s">
        <v>302</v>
      </c>
      <c r="C396" t="s">
        <v>316</v>
      </c>
      <c r="D396" s="22">
        <v>10000</v>
      </c>
      <c r="E396" s="2">
        <f t="shared" si="6"/>
        <v>5</v>
      </c>
    </row>
    <row r="397" spans="1:5" x14ac:dyDescent="0.2">
      <c r="A397" s="18">
        <v>37743</v>
      </c>
      <c r="B397" t="s">
        <v>304</v>
      </c>
      <c r="C397" t="s">
        <v>303</v>
      </c>
      <c r="D397" s="22">
        <v>15000</v>
      </c>
      <c r="E397" s="2">
        <f t="shared" si="6"/>
        <v>5</v>
      </c>
    </row>
    <row r="398" spans="1:5" x14ac:dyDescent="0.2">
      <c r="A398" s="18">
        <v>37743</v>
      </c>
      <c r="B398" t="s">
        <v>306</v>
      </c>
      <c r="C398" t="s">
        <v>303</v>
      </c>
      <c r="D398" s="22">
        <v>25000</v>
      </c>
      <c r="E398" s="2">
        <f t="shared" si="6"/>
        <v>5</v>
      </c>
    </row>
    <row r="399" spans="1:5" x14ac:dyDescent="0.2">
      <c r="A399" s="18">
        <v>37743</v>
      </c>
      <c r="B399" t="s">
        <v>312</v>
      </c>
      <c r="C399" t="s">
        <v>310</v>
      </c>
      <c r="D399" s="22">
        <v>30000</v>
      </c>
      <c r="E399" s="2">
        <f t="shared" si="6"/>
        <v>5</v>
      </c>
    </row>
    <row r="400" spans="1:5" x14ac:dyDescent="0.2">
      <c r="A400" s="18">
        <v>37743</v>
      </c>
      <c r="B400" t="s">
        <v>315</v>
      </c>
      <c r="C400" t="s">
        <v>307</v>
      </c>
      <c r="D400" s="22">
        <v>50000</v>
      </c>
      <c r="E400" s="2">
        <f t="shared" si="6"/>
        <v>5</v>
      </c>
    </row>
    <row r="401" spans="1:5" x14ac:dyDescent="0.2">
      <c r="A401" s="18">
        <v>37746</v>
      </c>
      <c r="B401" t="s">
        <v>318</v>
      </c>
      <c r="C401" t="s">
        <v>307</v>
      </c>
      <c r="D401" s="22">
        <v>60000</v>
      </c>
      <c r="E401" s="2">
        <f t="shared" si="6"/>
        <v>5</v>
      </c>
    </row>
    <row r="402" spans="1:5" x14ac:dyDescent="0.2">
      <c r="A402" s="18">
        <v>37746</v>
      </c>
      <c r="B402" t="s">
        <v>318</v>
      </c>
      <c r="C402" t="s">
        <v>310</v>
      </c>
      <c r="D402" s="22">
        <v>30000</v>
      </c>
      <c r="E402" s="2">
        <f t="shared" si="6"/>
        <v>5</v>
      </c>
    </row>
    <row r="403" spans="1:5" x14ac:dyDescent="0.2">
      <c r="A403" s="18">
        <v>37746</v>
      </c>
      <c r="B403" t="s">
        <v>319</v>
      </c>
      <c r="C403" t="s">
        <v>313</v>
      </c>
      <c r="D403" s="22">
        <v>5000</v>
      </c>
      <c r="E403" s="2">
        <f t="shared" si="6"/>
        <v>5</v>
      </c>
    </row>
    <row r="404" spans="1:5" x14ac:dyDescent="0.2">
      <c r="A404" s="18">
        <v>37747</v>
      </c>
      <c r="B404" t="s">
        <v>318</v>
      </c>
      <c r="C404" t="s">
        <v>307</v>
      </c>
      <c r="D404" s="22">
        <v>10000</v>
      </c>
      <c r="E404" s="2">
        <f t="shared" si="6"/>
        <v>5</v>
      </c>
    </row>
    <row r="405" spans="1:5" x14ac:dyDescent="0.2">
      <c r="A405" s="18">
        <v>37747</v>
      </c>
      <c r="B405" t="s">
        <v>319</v>
      </c>
      <c r="C405" t="s">
        <v>307</v>
      </c>
      <c r="D405" s="22">
        <v>5000</v>
      </c>
      <c r="E405" s="2">
        <f t="shared" si="6"/>
        <v>5</v>
      </c>
    </row>
    <row r="406" spans="1:5" x14ac:dyDescent="0.2">
      <c r="A406" s="18">
        <v>37747</v>
      </c>
      <c r="B406" t="s">
        <v>317</v>
      </c>
      <c r="C406" t="s">
        <v>310</v>
      </c>
      <c r="D406" s="22">
        <v>10000</v>
      </c>
      <c r="E406" s="2">
        <f t="shared" si="6"/>
        <v>5</v>
      </c>
    </row>
    <row r="407" spans="1:5" x14ac:dyDescent="0.2">
      <c r="A407" s="18">
        <v>37748</v>
      </c>
      <c r="B407" t="s">
        <v>318</v>
      </c>
      <c r="C407" t="s">
        <v>303</v>
      </c>
      <c r="D407" s="22">
        <v>15000</v>
      </c>
      <c r="E407" s="2">
        <f t="shared" si="6"/>
        <v>5</v>
      </c>
    </row>
    <row r="408" spans="1:5" x14ac:dyDescent="0.2">
      <c r="A408" s="18">
        <v>37748</v>
      </c>
      <c r="B408" t="s">
        <v>314</v>
      </c>
      <c r="C408" t="s">
        <v>313</v>
      </c>
      <c r="D408" s="22">
        <v>10000</v>
      </c>
      <c r="E408" s="2">
        <f t="shared" si="6"/>
        <v>5</v>
      </c>
    </row>
    <row r="409" spans="1:5" x14ac:dyDescent="0.2">
      <c r="A409" s="18">
        <v>37748</v>
      </c>
      <c r="B409" t="s">
        <v>309</v>
      </c>
      <c r="C409" t="s">
        <v>313</v>
      </c>
      <c r="D409" s="22">
        <v>15000</v>
      </c>
      <c r="E409" s="2">
        <f t="shared" si="6"/>
        <v>5</v>
      </c>
    </row>
    <row r="410" spans="1:5" x14ac:dyDescent="0.2">
      <c r="A410" s="18">
        <v>37748</v>
      </c>
      <c r="B410" t="s">
        <v>312</v>
      </c>
      <c r="C410" t="s">
        <v>310</v>
      </c>
      <c r="D410" s="22">
        <v>25000</v>
      </c>
      <c r="E410" s="2">
        <f t="shared" si="6"/>
        <v>5</v>
      </c>
    </row>
    <row r="411" spans="1:5" x14ac:dyDescent="0.2">
      <c r="A411" s="18">
        <v>37748</v>
      </c>
      <c r="B411" t="s">
        <v>312</v>
      </c>
      <c r="C411" t="s">
        <v>310</v>
      </c>
      <c r="D411" s="22">
        <v>30000</v>
      </c>
      <c r="E411" s="2">
        <f t="shared" si="6"/>
        <v>5</v>
      </c>
    </row>
    <row r="412" spans="1:5" x14ac:dyDescent="0.2">
      <c r="A412" s="18">
        <v>37748</v>
      </c>
      <c r="B412" t="s">
        <v>315</v>
      </c>
      <c r="C412" t="s">
        <v>316</v>
      </c>
      <c r="D412" s="22">
        <v>50000</v>
      </c>
      <c r="E412" s="2">
        <f t="shared" si="6"/>
        <v>5</v>
      </c>
    </row>
    <row r="413" spans="1:5" x14ac:dyDescent="0.2">
      <c r="A413" s="18">
        <v>37748</v>
      </c>
      <c r="B413" t="s">
        <v>318</v>
      </c>
      <c r="C413" t="s">
        <v>307</v>
      </c>
      <c r="D413" s="22">
        <v>60000</v>
      </c>
      <c r="E413" s="2">
        <f t="shared" si="6"/>
        <v>5</v>
      </c>
    </row>
    <row r="414" spans="1:5" x14ac:dyDescent="0.2">
      <c r="A414" s="18">
        <v>37749</v>
      </c>
      <c r="B414" t="s">
        <v>318</v>
      </c>
      <c r="C414" t="s">
        <v>307</v>
      </c>
      <c r="D414" s="22">
        <v>30000</v>
      </c>
      <c r="E414" s="2">
        <f t="shared" si="6"/>
        <v>5</v>
      </c>
    </row>
    <row r="415" spans="1:5" x14ac:dyDescent="0.2">
      <c r="A415" s="18">
        <v>37749</v>
      </c>
      <c r="B415" t="s">
        <v>319</v>
      </c>
      <c r="C415" t="s">
        <v>303</v>
      </c>
      <c r="D415" s="22">
        <v>50000</v>
      </c>
      <c r="E415" s="2">
        <f t="shared" si="6"/>
        <v>5</v>
      </c>
    </row>
    <row r="416" spans="1:5" x14ac:dyDescent="0.2">
      <c r="A416" s="18">
        <v>37749</v>
      </c>
      <c r="B416" t="s">
        <v>317</v>
      </c>
      <c r="C416" t="s">
        <v>303</v>
      </c>
      <c r="D416" s="22">
        <v>60000</v>
      </c>
      <c r="E416" s="2">
        <f t="shared" si="6"/>
        <v>5</v>
      </c>
    </row>
    <row r="417" spans="1:5" x14ac:dyDescent="0.2">
      <c r="A417" s="18">
        <v>37749</v>
      </c>
      <c r="B417" t="s">
        <v>319</v>
      </c>
      <c r="C417" t="s">
        <v>307</v>
      </c>
      <c r="D417" s="22">
        <v>5000</v>
      </c>
      <c r="E417" s="2">
        <f t="shared" si="6"/>
        <v>5</v>
      </c>
    </row>
    <row r="418" spans="1:5" x14ac:dyDescent="0.2">
      <c r="A418" s="18">
        <v>37749</v>
      </c>
      <c r="B418" t="s">
        <v>317</v>
      </c>
      <c r="C418" t="s">
        <v>310</v>
      </c>
      <c r="D418" s="22">
        <v>10000</v>
      </c>
      <c r="E418" s="2">
        <f t="shared" si="6"/>
        <v>5</v>
      </c>
    </row>
    <row r="419" spans="1:5" x14ac:dyDescent="0.2">
      <c r="A419" s="18">
        <v>37750</v>
      </c>
      <c r="B419" t="s">
        <v>306</v>
      </c>
      <c r="C419" t="s">
        <v>303</v>
      </c>
      <c r="D419" s="22">
        <v>25000</v>
      </c>
      <c r="E419" s="2">
        <f t="shared" si="6"/>
        <v>5</v>
      </c>
    </row>
    <row r="420" spans="1:5" x14ac:dyDescent="0.2">
      <c r="A420" s="18">
        <v>37750</v>
      </c>
      <c r="B420" t="s">
        <v>312</v>
      </c>
      <c r="C420" t="s">
        <v>310</v>
      </c>
      <c r="D420" s="22">
        <v>30000</v>
      </c>
      <c r="E420" s="2">
        <f t="shared" si="6"/>
        <v>5</v>
      </c>
    </row>
    <row r="421" spans="1:5" x14ac:dyDescent="0.2">
      <c r="A421" s="18">
        <v>37750</v>
      </c>
      <c r="B421" t="s">
        <v>309</v>
      </c>
      <c r="C421" t="s">
        <v>303</v>
      </c>
      <c r="D421" s="22">
        <v>30000</v>
      </c>
      <c r="E421" s="2">
        <f t="shared" si="6"/>
        <v>5</v>
      </c>
    </row>
    <row r="422" spans="1:5" x14ac:dyDescent="0.2">
      <c r="A422" s="18">
        <v>37750</v>
      </c>
      <c r="B422" t="s">
        <v>312</v>
      </c>
      <c r="C422" t="s">
        <v>307</v>
      </c>
      <c r="D422" s="22">
        <v>5000</v>
      </c>
      <c r="E422" s="2">
        <f t="shared" si="6"/>
        <v>5</v>
      </c>
    </row>
    <row r="423" spans="1:5" x14ac:dyDescent="0.2">
      <c r="A423" s="18">
        <v>37750</v>
      </c>
      <c r="B423" t="s">
        <v>315</v>
      </c>
      <c r="C423" t="s">
        <v>307</v>
      </c>
      <c r="D423" s="22">
        <v>10000</v>
      </c>
      <c r="E423" s="2">
        <f t="shared" si="6"/>
        <v>5</v>
      </c>
    </row>
    <row r="424" spans="1:5" x14ac:dyDescent="0.2">
      <c r="A424" s="18">
        <v>37750</v>
      </c>
      <c r="B424" t="s">
        <v>318</v>
      </c>
      <c r="C424" t="s">
        <v>310</v>
      </c>
      <c r="D424" s="22">
        <v>5000</v>
      </c>
      <c r="E424" s="2">
        <f t="shared" si="6"/>
        <v>5</v>
      </c>
    </row>
    <row r="425" spans="1:5" x14ac:dyDescent="0.2">
      <c r="A425" s="18">
        <v>37750</v>
      </c>
      <c r="B425" t="s">
        <v>317</v>
      </c>
      <c r="C425" t="s">
        <v>310</v>
      </c>
      <c r="D425" s="22">
        <v>10000</v>
      </c>
      <c r="E425" s="2">
        <f t="shared" si="6"/>
        <v>5</v>
      </c>
    </row>
    <row r="426" spans="1:5" x14ac:dyDescent="0.2">
      <c r="A426" s="18">
        <v>37750</v>
      </c>
      <c r="B426" t="s">
        <v>318</v>
      </c>
      <c r="C426" t="s">
        <v>316</v>
      </c>
      <c r="D426" s="22">
        <v>30000</v>
      </c>
      <c r="E426" s="2">
        <f t="shared" si="6"/>
        <v>5</v>
      </c>
    </row>
    <row r="427" spans="1:5" x14ac:dyDescent="0.2">
      <c r="A427" s="18">
        <v>37753</v>
      </c>
      <c r="B427" t="s">
        <v>314</v>
      </c>
      <c r="C427" t="s">
        <v>305</v>
      </c>
      <c r="D427" s="22">
        <v>30000</v>
      </c>
      <c r="E427" s="2">
        <f t="shared" si="6"/>
        <v>5</v>
      </c>
    </row>
    <row r="428" spans="1:5" x14ac:dyDescent="0.2">
      <c r="A428" s="18">
        <v>37753</v>
      </c>
      <c r="B428" t="s">
        <v>318</v>
      </c>
      <c r="C428" t="s">
        <v>305</v>
      </c>
      <c r="D428" s="22">
        <v>30000</v>
      </c>
      <c r="E428" s="2">
        <f t="shared" si="6"/>
        <v>5</v>
      </c>
    </row>
    <row r="429" spans="1:5" x14ac:dyDescent="0.2">
      <c r="A429" s="18">
        <v>37753</v>
      </c>
      <c r="B429" t="s">
        <v>319</v>
      </c>
      <c r="C429" t="s">
        <v>307</v>
      </c>
      <c r="D429" s="22">
        <v>15000</v>
      </c>
      <c r="E429" s="2">
        <f t="shared" si="6"/>
        <v>5</v>
      </c>
    </row>
    <row r="430" spans="1:5" x14ac:dyDescent="0.2">
      <c r="A430" s="18">
        <v>37754</v>
      </c>
      <c r="B430" t="s">
        <v>317</v>
      </c>
      <c r="C430" t="s">
        <v>307</v>
      </c>
      <c r="D430" s="22">
        <v>25000</v>
      </c>
      <c r="E430" s="2">
        <f t="shared" si="6"/>
        <v>5</v>
      </c>
    </row>
    <row r="431" spans="1:5" x14ac:dyDescent="0.2">
      <c r="A431" s="18">
        <v>37754</v>
      </c>
      <c r="B431" t="s">
        <v>312</v>
      </c>
      <c r="C431" t="s">
        <v>303</v>
      </c>
      <c r="D431" s="22">
        <v>30000</v>
      </c>
      <c r="E431" s="2">
        <f t="shared" si="6"/>
        <v>5</v>
      </c>
    </row>
    <row r="432" spans="1:5" x14ac:dyDescent="0.2">
      <c r="A432" s="18">
        <v>37754</v>
      </c>
      <c r="B432" t="s">
        <v>317</v>
      </c>
      <c r="C432" t="s">
        <v>303</v>
      </c>
      <c r="D432" s="22">
        <v>40000</v>
      </c>
      <c r="E432" s="2">
        <f t="shared" si="6"/>
        <v>5</v>
      </c>
    </row>
    <row r="433" spans="1:5" x14ac:dyDescent="0.2">
      <c r="A433" s="18">
        <v>37755</v>
      </c>
      <c r="B433" t="s">
        <v>312</v>
      </c>
      <c r="C433" t="s">
        <v>313</v>
      </c>
      <c r="D433" s="22">
        <v>50000</v>
      </c>
      <c r="E433" s="2">
        <f t="shared" si="6"/>
        <v>5</v>
      </c>
    </row>
    <row r="434" spans="1:5" x14ac:dyDescent="0.2">
      <c r="A434" s="18">
        <v>37755</v>
      </c>
      <c r="B434" t="s">
        <v>315</v>
      </c>
      <c r="C434" t="s">
        <v>310</v>
      </c>
      <c r="D434" s="22">
        <v>60000</v>
      </c>
      <c r="E434" s="2">
        <f t="shared" si="6"/>
        <v>5</v>
      </c>
    </row>
    <row r="435" spans="1:5" x14ac:dyDescent="0.2">
      <c r="A435" s="18">
        <v>37755</v>
      </c>
      <c r="B435" t="s">
        <v>318</v>
      </c>
      <c r="C435" t="s">
        <v>313</v>
      </c>
      <c r="D435" s="22">
        <v>30000</v>
      </c>
      <c r="E435" s="2">
        <f t="shared" si="6"/>
        <v>5</v>
      </c>
    </row>
    <row r="436" spans="1:5" x14ac:dyDescent="0.2">
      <c r="A436" s="18">
        <v>37755</v>
      </c>
      <c r="B436" t="s">
        <v>318</v>
      </c>
      <c r="C436" t="s">
        <v>316</v>
      </c>
      <c r="D436" s="22">
        <v>40000</v>
      </c>
      <c r="E436" s="2">
        <f t="shared" si="6"/>
        <v>5</v>
      </c>
    </row>
    <row r="437" spans="1:5" x14ac:dyDescent="0.2">
      <c r="A437" s="18">
        <v>37755</v>
      </c>
      <c r="B437" t="s">
        <v>309</v>
      </c>
      <c r="C437" t="s">
        <v>303</v>
      </c>
      <c r="D437" s="22">
        <v>30000</v>
      </c>
      <c r="E437" s="2">
        <f t="shared" si="6"/>
        <v>5</v>
      </c>
    </row>
    <row r="438" spans="1:5" x14ac:dyDescent="0.2">
      <c r="A438" s="18">
        <v>37756</v>
      </c>
      <c r="B438" t="s">
        <v>315</v>
      </c>
      <c r="C438" t="s">
        <v>313</v>
      </c>
      <c r="D438" s="22">
        <v>50000</v>
      </c>
      <c r="E438" s="2">
        <f t="shared" si="6"/>
        <v>5</v>
      </c>
    </row>
    <row r="439" spans="1:5" x14ac:dyDescent="0.2">
      <c r="A439" s="18">
        <v>37756</v>
      </c>
      <c r="B439" t="s">
        <v>318</v>
      </c>
      <c r="C439" t="s">
        <v>313</v>
      </c>
      <c r="D439" s="22">
        <v>60000</v>
      </c>
      <c r="E439" s="2">
        <f t="shared" si="6"/>
        <v>5</v>
      </c>
    </row>
    <row r="440" spans="1:5" x14ac:dyDescent="0.2">
      <c r="A440" s="18">
        <v>37756</v>
      </c>
      <c r="B440" t="s">
        <v>319</v>
      </c>
      <c r="C440" t="s">
        <v>316</v>
      </c>
      <c r="D440" s="22">
        <v>30000</v>
      </c>
      <c r="E440" s="2">
        <f t="shared" si="6"/>
        <v>5</v>
      </c>
    </row>
    <row r="441" spans="1:5" x14ac:dyDescent="0.2">
      <c r="A441" s="18">
        <v>37756</v>
      </c>
      <c r="B441" t="s">
        <v>317</v>
      </c>
      <c r="C441" t="s">
        <v>303</v>
      </c>
      <c r="D441" s="22">
        <v>30000</v>
      </c>
      <c r="E441" s="2">
        <f t="shared" si="6"/>
        <v>5</v>
      </c>
    </row>
    <row r="442" spans="1:5" x14ac:dyDescent="0.2">
      <c r="A442" s="18">
        <v>37757</v>
      </c>
      <c r="B442" t="s">
        <v>312</v>
      </c>
      <c r="C442" t="s">
        <v>303</v>
      </c>
      <c r="D442" s="22">
        <v>40000</v>
      </c>
      <c r="E442" s="2">
        <f t="shared" si="6"/>
        <v>5</v>
      </c>
    </row>
    <row r="443" spans="1:5" x14ac:dyDescent="0.2">
      <c r="A443" s="18">
        <v>37757</v>
      </c>
      <c r="B443" t="s">
        <v>315</v>
      </c>
      <c r="C443" t="s">
        <v>305</v>
      </c>
      <c r="D443" s="22">
        <v>50000</v>
      </c>
      <c r="E443" s="2">
        <f t="shared" si="6"/>
        <v>5</v>
      </c>
    </row>
    <row r="444" spans="1:5" x14ac:dyDescent="0.2">
      <c r="A444" s="18">
        <v>37757</v>
      </c>
      <c r="B444" t="s">
        <v>318</v>
      </c>
      <c r="C444" t="s">
        <v>307</v>
      </c>
      <c r="D444" s="22">
        <v>60000</v>
      </c>
      <c r="E444" s="2">
        <f t="shared" si="6"/>
        <v>5</v>
      </c>
    </row>
    <row r="445" spans="1:5" x14ac:dyDescent="0.2">
      <c r="A445" s="18">
        <v>37757</v>
      </c>
      <c r="B445" t="s">
        <v>315</v>
      </c>
      <c r="C445" t="s">
        <v>316</v>
      </c>
      <c r="D445" s="22">
        <v>30000</v>
      </c>
      <c r="E445" s="2">
        <f t="shared" si="6"/>
        <v>5</v>
      </c>
    </row>
    <row r="446" spans="1:5" x14ac:dyDescent="0.2">
      <c r="A446" s="18">
        <v>37757</v>
      </c>
      <c r="B446" t="s">
        <v>309</v>
      </c>
      <c r="C446" t="s">
        <v>303</v>
      </c>
      <c r="D446" s="22">
        <v>40000</v>
      </c>
      <c r="E446" s="2">
        <f t="shared" si="6"/>
        <v>5</v>
      </c>
    </row>
    <row r="447" spans="1:5" x14ac:dyDescent="0.2">
      <c r="A447" s="18">
        <v>37760</v>
      </c>
      <c r="B447" t="s">
        <v>302</v>
      </c>
      <c r="C447" t="s">
        <v>305</v>
      </c>
      <c r="D447" s="22">
        <v>50000</v>
      </c>
      <c r="E447" s="2">
        <f t="shared" si="6"/>
        <v>5</v>
      </c>
    </row>
    <row r="448" spans="1:5" x14ac:dyDescent="0.2">
      <c r="A448" s="18">
        <v>37760</v>
      </c>
      <c r="B448" t="s">
        <v>304</v>
      </c>
      <c r="C448" t="s">
        <v>307</v>
      </c>
      <c r="D448" s="22">
        <v>60000</v>
      </c>
      <c r="E448" s="2">
        <f t="shared" si="6"/>
        <v>5</v>
      </c>
    </row>
    <row r="449" spans="1:5" x14ac:dyDescent="0.2">
      <c r="A449" s="18">
        <v>37760</v>
      </c>
      <c r="B449" t="s">
        <v>306</v>
      </c>
      <c r="C449" t="s">
        <v>307</v>
      </c>
      <c r="D449" s="22">
        <v>30000</v>
      </c>
      <c r="E449" s="2">
        <f t="shared" si="6"/>
        <v>5</v>
      </c>
    </row>
    <row r="450" spans="1:5" x14ac:dyDescent="0.2">
      <c r="A450" s="18">
        <v>37760</v>
      </c>
      <c r="B450" t="s">
        <v>309</v>
      </c>
      <c r="C450" t="s">
        <v>310</v>
      </c>
      <c r="D450" s="22">
        <v>30000</v>
      </c>
      <c r="E450" s="2">
        <f t="shared" si="6"/>
        <v>5</v>
      </c>
    </row>
    <row r="451" spans="1:5" x14ac:dyDescent="0.2">
      <c r="A451" s="18">
        <v>37761</v>
      </c>
      <c r="B451" t="s">
        <v>312</v>
      </c>
      <c r="C451" t="s">
        <v>313</v>
      </c>
      <c r="D451" s="22">
        <v>5000</v>
      </c>
      <c r="E451" s="2">
        <f t="shared" si="6"/>
        <v>5</v>
      </c>
    </row>
    <row r="452" spans="1:5" x14ac:dyDescent="0.2">
      <c r="A452" s="18">
        <v>37761</v>
      </c>
      <c r="B452" t="s">
        <v>314</v>
      </c>
      <c r="C452" t="s">
        <v>316</v>
      </c>
      <c r="D452" s="22">
        <v>10000</v>
      </c>
      <c r="E452" s="2">
        <f t="shared" si="6"/>
        <v>5</v>
      </c>
    </row>
    <row r="453" spans="1:5" x14ac:dyDescent="0.2">
      <c r="A453" s="18">
        <v>37761</v>
      </c>
      <c r="B453" t="s">
        <v>317</v>
      </c>
      <c r="C453" t="s">
        <v>316</v>
      </c>
      <c r="D453" s="22">
        <v>15000</v>
      </c>
      <c r="E453" s="2">
        <f t="shared" ref="E453:E516" si="7">MONTH(A453)</f>
        <v>5</v>
      </c>
    </row>
    <row r="454" spans="1:5" x14ac:dyDescent="0.2">
      <c r="A454" s="18">
        <v>37761</v>
      </c>
      <c r="B454" t="s">
        <v>318</v>
      </c>
      <c r="C454" t="s">
        <v>303</v>
      </c>
      <c r="D454" s="22">
        <v>25000</v>
      </c>
      <c r="E454" s="2">
        <f t="shared" si="7"/>
        <v>5</v>
      </c>
    </row>
    <row r="455" spans="1:5" x14ac:dyDescent="0.2">
      <c r="A455" s="18">
        <v>37761</v>
      </c>
      <c r="B455" t="s">
        <v>306</v>
      </c>
      <c r="C455" t="s">
        <v>305</v>
      </c>
      <c r="D455" s="22">
        <v>30000</v>
      </c>
      <c r="E455" s="2">
        <f t="shared" si="7"/>
        <v>5</v>
      </c>
    </row>
    <row r="456" spans="1:5" x14ac:dyDescent="0.2">
      <c r="A456" s="18">
        <v>37762</v>
      </c>
      <c r="B456" t="s">
        <v>312</v>
      </c>
      <c r="C456" t="s">
        <v>307</v>
      </c>
      <c r="D456" s="22">
        <v>50000</v>
      </c>
      <c r="E456" s="2">
        <f t="shared" si="7"/>
        <v>5</v>
      </c>
    </row>
    <row r="457" spans="1:5" x14ac:dyDescent="0.2">
      <c r="A457" s="18">
        <v>37762</v>
      </c>
      <c r="B457" t="s">
        <v>315</v>
      </c>
      <c r="C457" t="s">
        <v>307</v>
      </c>
      <c r="D457" s="22">
        <v>60000</v>
      </c>
      <c r="E457" s="2">
        <f t="shared" si="7"/>
        <v>5</v>
      </c>
    </row>
    <row r="458" spans="1:5" x14ac:dyDescent="0.2">
      <c r="A458" s="18">
        <v>37762</v>
      </c>
      <c r="B458" t="s">
        <v>318</v>
      </c>
      <c r="C458" t="s">
        <v>310</v>
      </c>
      <c r="D458" s="22">
        <v>30000</v>
      </c>
      <c r="E458" s="2">
        <f t="shared" si="7"/>
        <v>5</v>
      </c>
    </row>
    <row r="459" spans="1:5" x14ac:dyDescent="0.2">
      <c r="A459" s="18">
        <v>37762</v>
      </c>
      <c r="B459" t="s">
        <v>314</v>
      </c>
      <c r="C459" t="s">
        <v>313</v>
      </c>
      <c r="D459" s="22">
        <v>5000</v>
      </c>
      <c r="E459" s="2">
        <f t="shared" si="7"/>
        <v>5</v>
      </c>
    </row>
    <row r="460" spans="1:5" x14ac:dyDescent="0.2">
      <c r="A460" s="18">
        <v>37762</v>
      </c>
      <c r="B460" t="s">
        <v>309</v>
      </c>
      <c r="C460" t="s">
        <v>316</v>
      </c>
      <c r="D460" s="22">
        <v>10000</v>
      </c>
      <c r="E460" s="2">
        <f t="shared" si="7"/>
        <v>5</v>
      </c>
    </row>
    <row r="461" spans="1:5" x14ac:dyDescent="0.2">
      <c r="A461" s="18">
        <v>37763</v>
      </c>
      <c r="B461" t="s">
        <v>302</v>
      </c>
      <c r="C461" t="s">
        <v>313</v>
      </c>
      <c r="D461" s="22">
        <v>15000</v>
      </c>
      <c r="E461" s="2">
        <f t="shared" si="7"/>
        <v>5</v>
      </c>
    </row>
    <row r="462" spans="1:5" x14ac:dyDescent="0.2">
      <c r="A462" s="18">
        <v>37763</v>
      </c>
      <c r="B462" t="s">
        <v>304</v>
      </c>
      <c r="C462" t="s">
        <v>313</v>
      </c>
      <c r="D462" s="22">
        <v>5000</v>
      </c>
      <c r="E462" s="2">
        <f t="shared" si="7"/>
        <v>5</v>
      </c>
    </row>
    <row r="463" spans="1:5" x14ac:dyDescent="0.2">
      <c r="A463" s="18">
        <v>37763</v>
      </c>
      <c r="B463" t="s">
        <v>306</v>
      </c>
      <c r="C463" t="s">
        <v>316</v>
      </c>
      <c r="D463" s="22">
        <v>10000</v>
      </c>
      <c r="E463" s="2">
        <f t="shared" si="7"/>
        <v>5</v>
      </c>
    </row>
    <row r="464" spans="1:5" x14ac:dyDescent="0.2">
      <c r="A464" s="18">
        <v>37763</v>
      </c>
      <c r="B464" t="s">
        <v>309</v>
      </c>
      <c r="C464" t="s">
        <v>303</v>
      </c>
      <c r="D464" s="22">
        <v>15000</v>
      </c>
      <c r="E464" s="2">
        <f t="shared" si="7"/>
        <v>5</v>
      </c>
    </row>
    <row r="465" spans="1:5" x14ac:dyDescent="0.2">
      <c r="A465" s="18">
        <v>37763</v>
      </c>
      <c r="B465" t="s">
        <v>312</v>
      </c>
      <c r="C465" t="s">
        <v>305</v>
      </c>
      <c r="D465" s="22">
        <v>25000</v>
      </c>
      <c r="E465" s="2">
        <f t="shared" si="7"/>
        <v>5</v>
      </c>
    </row>
    <row r="466" spans="1:5" x14ac:dyDescent="0.2">
      <c r="A466" s="18">
        <v>37764</v>
      </c>
      <c r="B466" t="s">
        <v>314</v>
      </c>
      <c r="C466" t="s">
        <v>307</v>
      </c>
      <c r="D466" s="22">
        <v>30000</v>
      </c>
      <c r="E466" s="2">
        <f t="shared" si="7"/>
        <v>5</v>
      </c>
    </row>
    <row r="467" spans="1:5" x14ac:dyDescent="0.2">
      <c r="A467" s="18">
        <v>37764</v>
      </c>
      <c r="B467" t="s">
        <v>317</v>
      </c>
      <c r="C467" t="s">
        <v>307</v>
      </c>
      <c r="D467" s="22">
        <v>50000</v>
      </c>
      <c r="E467" s="2">
        <f t="shared" si="7"/>
        <v>5</v>
      </c>
    </row>
    <row r="468" spans="1:5" x14ac:dyDescent="0.2">
      <c r="A468" s="18">
        <v>37764</v>
      </c>
      <c r="B468" t="s">
        <v>318</v>
      </c>
      <c r="C468" t="s">
        <v>310</v>
      </c>
      <c r="D468" s="22">
        <v>60000</v>
      </c>
      <c r="E468" s="2">
        <f t="shared" si="7"/>
        <v>5</v>
      </c>
    </row>
    <row r="469" spans="1:5" x14ac:dyDescent="0.2">
      <c r="A469" s="18">
        <v>37764</v>
      </c>
      <c r="B469" t="s">
        <v>318</v>
      </c>
      <c r="C469" t="s">
        <v>310</v>
      </c>
      <c r="D469" s="22">
        <v>30000</v>
      </c>
      <c r="E469" s="2">
        <f t="shared" si="7"/>
        <v>5</v>
      </c>
    </row>
    <row r="470" spans="1:5" x14ac:dyDescent="0.2">
      <c r="A470" s="18">
        <v>37764</v>
      </c>
      <c r="B470" t="s">
        <v>312</v>
      </c>
      <c r="C470" t="s">
        <v>313</v>
      </c>
      <c r="D470" s="22">
        <v>5000</v>
      </c>
      <c r="E470" s="2">
        <f t="shared" si="7"/>
        <v>5</v>
      </c>
    </row>
    <row r="471" spans="1:5" x14ac:dyDescent="0.2">
      <c r="A471" s="18">
        <v>37767</v>
      </c>
      <c r="B471" t="s">
        <v>315</v>
      </c>
      <c r="C471" t="s">
        <v>316</v>
      </c>
      <c r="D471" s="22">
        <v>10000</v>
      </c>
      <c r="E471" s="2">
        <f t="shared" si="7"/>
        <v>5</v>
      </c>
    </row>
    <row r="472" spans="1:5" x14ac:dyDescent="0.2">
      <c r="A472" s="18">
        <v>37767</v>
      </c>
      <c r="B472" t="s">
        <v>318</v>
      </c>
      <c r="C472" t="s">
        <v>313</v>
      </c>
      <c r="D472" s="22">
        <v>30000</v>
      </c>
      <c r="E472" s="2">
        <f t="shared" si="7"/>
        <v>5</v>
      </c>
    </row>
    <row r="473" spans="1:5" x14ac:dyDescent="0.2">
      <c r="A473" s="18">
        <v>37767</v>
      </c>
      <c r="B473" t="s">
        <v>314</v>
      </c>
      <c r="C473" t="s">
        <v>313</v>
      </c>
      <c r="D473" s="22">
        <v>5000</v>
      </c>
      <c r="E473" s="2">
        <f t="shared" si="7"/>
        <v>5</v>
      </c>
    </row>
    <row r="474" spans="1:5" x14ac:dyDescent="0.2">
      <c r="A474" s="18">
        <v>37767</v>
      </c>
      <c r="B474" t="s">
        <v>309</v>
      </c>
      <c r="C474" t="s">
        <v>316</v>
      </c>
      <c r="D474" s="22">
        <v>10000</v>
      </c>
      <c r="E474" s="2">
        <f t="shared" si="7"/>
        <v>5</v>
      </c>
    </row>
    <row r="475" spans="1:5" x14ac:dyDescent="0.2">
      <c r="A475" s="18">
        <v>37768</v>
      </c>
      <c r="B475" t="s">
        <v>315</v>
      </c>
      <c r="C475" t="s">
        <v>303</v>
      </c>
      <c r="D475" s="22">
        <v>15000</v>
      </c>
      <c r="E475" s="2">
        <f t="shared" si="7"/>
        <v>5</v>
      </c>
    </row>
    <row r="476" spans="1:5" x14ac:dyDescent="0.2">
      <c r="A476" s="18">
        <v>37768</v>
      </c>
      <c r="B476" t="s">
        <v>319</v>
      </c>
      <c r="C476" t="s">
        <v>303</v>
      </c>
      <c r="D476" s="22">
        <v>10000</v>
      </c>
      <c r="E476" s="2">
        <f t="shared" si="7"/>
        <v>5</v>
      </c>
    </row>
    <row r="477" spans="1:5" x14ac:dyDescent="0.2">
      <c r="A477" s="18">
        <v>37768</v>
      </c>
      <c r="B477" t="s">
        <v>306</v>
      </c>
      <c r="C477" t="s">
        <v>307</v>
      </c>
      <c r="D477" s="22">
        <v>15000</v>
      </c>
      <c r="E477" s="2">
        <f t="shared" si="7"/>
        <v>5</v>
      </c>
    </row>
    <row r="478" spans="1:5" x14ac:dyDescent="0.2">
      <c r="A478" s="18">
        <v>37768</v>
      </c>
      <c r="B478" t="s">
        <v>304</v>
      </c>
      <c r="C478" t="s">
        <v>303</v>
      </c>
      <c r="D478" s="22">
        <v>25000</v>
      </c>
      <c r="E478" s="2">
        <f t="shared" si="7"/>
        <v>5</v>
      </c>
    </row>
    <row r="479" spans="1:5" x14ac:dyDescent="0.2">
      <c r="A479" s="18">
        <v>37769</v>
      </c>
      <c r="B479" t="s">
        <v>309</v>
      </c>
      <c r="C479" t="s">
        <v>310</v>
      </c>
      <c r="D479" s="22">
        <v>30000</v>
      </c>
      <c r="E479" s="2">
        <f t="shared" si="7"/>
        <v>5</v>
      </c>
    </row>
    <row r="480" spans="1:5" x14ac:dyDescent="0.2">
      <c r="A480" s="18">
        <v>37769</v>
      </c>
      <c r="B480" t="s">
        <v>309</v>
      </c>
      <c r="C480" t="s">
        <v>313</v>
      </c>
      <c r="D480" s="22">
        <v>50000</v>
      </c>
      <c r="E480" s="2">
        <f t="shared" si="7"/>
        <v>5</v>
      </c>
    </row>
    <row r="481" spans="1:5" x14ac:dyDescent="0.2">
      <c r="A481" s="18">
        <v>37769</v>
      </c>
      <c r="B481" t="s">
        <v>315</v>
      </c>
      <c r="C481" t="s">
        <v>316</v>
      </c>
      <c r="D481" s="22">
        <v>60000</v>
      </c>
      <c r="E481" s="2">
        <f t="shared" si="7"/>
        <v>5</v>
      </c>
    </row>
    <row r="482" spans="1:5" x14ac:dyDescent="0.2">
      <c r="A482" s="18">
        <v>37770</v>
      </c>
      <c r="B482" t="s">
        <v>315</v>
      </c>
      <c r="C482" t="s">
        <v>313</v>
      </c>
      <c r="D482" s="22">
        <v>5000</v>
      </c>
      <c r="E482" s="2">
        <f t="shared" si="7"/>
        <v>5</v>
      </c>
    </row>
    <row r="483" spans="1:5" x14ac:dyDescent="0.2">
      <c r="A483" s="18">
        <v>37770</v>
      </c>
      <c r="B483" t="s">
        <v>312</v>
      </c>
      <c r="C483" t="s">
        <v>313</v>
      </c>
      <c r="D483" s="22">
        <v>10000</v>
      </c>
      <c r="E483" s="2">
        <f t="shared" si="7"/>
        <v>5</v>
      </c>
    </row>
    <row r="484" spans="1:5" x14ac:dyDescent="0.2">
      <c r="A484" s="18">
        <v>37770</v>
      </c>
      <c r="B484" t="s">
        <v>315</v>
      </c>
      <c r="C484" t="s">
        <v>303</v>
      </c>
      <c r="D484" s="22">
        <v>15000</v>
      </c>
      <c r="E484" s="2">
        <f t="shared" si="7"/>
        <v>5</v>
      </c>
    </row>
    <row r="485" spans="1:5" x14ac:dyDescent="0.2">
      <c r="A485" s="18">
        <v>37770</v>
      </c>
      <c r="B485" t="s">
        <v>318</v>
      </c>
      <c r="C485" t="s">
        <v>307</v>
      </c>
      <c r="D485" s="22">
        <v>25000</v>
      </c>
      <c r="E485" s="2">
        <f t="shared" si="7"/>
        <v>5</v>
      </c>
    </row>
    <row r="486" spans="1:5" x14ac:dyDescent="0.2">
      <c r="A486" s="18">
        <v>37771</v>
      </c>
      <c r="B486" t="s">
        <v>314</v>
      </c>
      <c r="C486" t="s">
        <v>303</v>
      </c>
      <c r="D486" s="22">
        <v>30000</v>
      </c>
      <c r="E486" s="2">
        <f t="shared" si="7"/>
        <v>5</v>
      </c>
    </row>
    <row r="487" spans="1:5" x14ac:dyDescent="0.2">
      <c r="A487" s="18">
        <v>37771</v>
      </c>
      <c r="B487" t="s">
        <v>309</v>
      </c>
      <c r="C487" t="s">
        <v>303</v>
      </c>
      <c r="D487" s="22">
        <v>50000</v>
      </c>
      <c r="E487" s="2">
        <f t="shared" si="7"/>
        <v>5</v>
      </c>
    </row>
    <row r="488" spans="1:5" x14ac:dyDescent="0.2">
      <c r="A488" s="18">
        <v>37771</v>
      </c>
      <c r="B488" t="s">
        <v>315</v>
      </c>
      <c r="C488" t="s">
        <v>313</v>
      </c>
      <c r="D488" s="22">
        <v>60000</v>
      </c>
      <c r="E488" s="2">
        <f t="shared" si="7"/>
        <v>5</v>
      </c>
    </row>
    <row r="489" spans="1:5" x14ac:dyDescent="0.2">
      <c r="A489" s="18">
        <v>37771</v>
      </c>
      <c r="B489" t="s">
        <v>319</v>
      </c>
      <c r="C489" t="s">
        <v>316</v>
      </c>
      <c r="D489" s="22">
        <v>30000</v>
      </c>
      <c r="E489" s="2">
        <f t="shared" si="7"/>
        <v>5</v>
      </c>
    </row>
    <row r="490" spans="1:5" x14ac:dyDescent="0.2">
      <c r="A490" s="18">
        <v>37772</v>
      </c>
      <c r="B490" t="s">
        <v>306</v>
      </c>
      <c r="C490" t="s">
        <v>316</v>
      </c>
      <c r="D490" s="22">
        <v>5000</v>
      </c>
      <c r="E490" s="2">
        <f t="shared" si="7"/>
        <v>5</v>
      </c>
    </row>
    <row r="491" spans="1:5" x14ac:dyDescent="0.2">
      <c r="A491" s="18">
        <v>37774</v>
      </c>
      <c r="B491" t="s">
        <v>304</v>
      </c>
      <c r="C491" t="s">
        <v>316</v>
      </c>
      <c r="D491" s="22">
        <v>10000</v>
      </c>
      <c r="E491" s="2">
        <f t="shared" si="7"/>
        <v>6</v>
      </c>
    </row>
    <row r="492" spans="1:5" x14ac:dyDescent="0.2">
      <c r="A492" s="18">
        <v>37774</v>
      </c>
      <c r="B492" t="s">
        <v>317</v>
      </c>
      <c r="C492" t="s">
        <v>316</v>
      </c>
      <c r="D492" s="22">
        <v>15000</v>
      </c>
      <c r="E492" s="2">
        <f t="shared" si="7"/>
        <v>6</v>
      </c>
    </row>
    <row r="493" spans="1:5" x14ac:dyDescent="0.2">
      <c r="A493" s="18">
        <v>37774</v>
      </c>
      <c r="B493" t="s">
        <v>309</v>
      </c>
      <c r="C493" t="s">
        <v>303</v>
      </c>
      <c r="D493" s="22">
        <v>10000</v>
      </c>
      <c r="E493" s="2">
        <f t="shared" si="7"/>
        <v>6</v>
      </c>
    </row>
    <row r="494" spans="1:5" x14ac:dyDescent="0.2">
      <c r="A494" s="18">
        <v>37775</v>
      </c>
      <c r="B494" t="s">
        <v>312</v>
      </c>
      <c r="C494" t="s">
        <v>303</v>
      </c>
      <c r="D494" s="22">
        <v>15000</v>
      </c>
      <c r="E494" s="2">
        <f t="shared" si="7"/>
        <v>6</v>
      </c>
    </row>
    <row r="495" spans="1:5" x14ac:dyDescent="0.2">
      <c r="A495" s="18">
        <v>37775</v>
      </c>
      <c r="B495" t="s">
        <v>315</v>
      </c>
      <c r="C495" t="s">
        <v>303</v>
      </c>
      <c r="D495" s="22">
        <v>25000</v>
      </c>
      <c r="E495" s="2">
        <f t="shared" si="7"/>
        <v>6</v>
      </c>
    </row>
    <row r="496" spans="1:5" x14ac:dyDescent="0.2">
      <c r="A496" s="18">
        <v>37775</v>
      </c>
      <c r="B496" t="s">
        <v>309</v>
      </c>
      <c r="C496" t="s">
        <v>307</v>
      </c>
      <c r="D496" s="22">
        <v>30000</v>
      </c>
      <c r="E496" s="2">
        <f t="shared" si="7"/>
        <v>6</v>
      </c>
    </row>
    <row r="497" spans="1:5" x14ac:dyDescent="0.2">
      <c r="A497" s="18">
        <v>37775</v>
      </c>
      <c r="B497" t="s">
        <v>312</v>
      </c>
      <c r="C497" t="s">
        <v>307</v>
      </c>
      <c r="D497" s="22">
        <v>50000</v>
      </c>
      <c r="E497" s="2">
        <f t="shared" si="7"/>
        <v>6</v>
      </c>
    </row>
    <row r="498" spans="1:5" x14ac:dyDescent="0.2">
      <c r="A498" s="18">
        <v>37775</v>
      </c>
      <c r="B498" t="s">
        <v>319</v>
      </c>
      <c r="C498" t="s">
        <v>307</v>
      </c>
      <c r="D498" s="22">
        <v>60000</v>
      </c>
      <c r="E498" s="2">
        <f t="shared" si="7"/>
        <v>6</v>
      </c>
    </row>
    <row r="499" spans="1:5" x14ac:dyDescent="0.2">
      <c r="A499" s="18">
        <v>37775</v>
      </c>
      <c r="B499" t="s">
        <v>317</v>
      </c>
      <c r="C499" t="s">
        <v>307</v>
      </c>
      <c r="D499" s="22">
        <v>30000</v>
      </c>
      <c r="E499" s="2">
        <f t="shared" si="7"/>
        <v>6</v>
      </c>
    </row>
    <row r="500" spans="1:5" x14ac:dyDescent="0.2">
      <c r="A500" s="18">
        <v>37776</v>
      </c>
      <c r="B500" t="s">
        <v>309</v>
      </c>
      <c r="C500" t="s">
        <v>313</v>
      </c>
      <c r="D500" s="22">
        <v>10000</v>
      </c>
      <c r="E500" s="2">
        <f t="shared" si="7"/>
        <v>6</v>
      </c>
    </row>
    <row r="501" spans="1:5" x14ac:dyDescent="0.2">
      <c r="A501" s="18">
        <v>37776</v>
      </c>
      <c r="B501" t="s">
        <v>312</v>
      </c>
      <c r="C501" t="s">
        <v>313</v>
      </c>
      <c r="D501" s="22">
        <v>15000</v>
      </c>
      <c r="E501" s="2">
        <f t="shared" si="7"/>
        <v>6</v>
      </c>
    </row>
    <row r="502" spans="1:5" x14ac:dyDescent="0.2">
      <c r="A502" s="18">
        <v>37776</v>
      </c>
      <c r="B502" t="s">
        <v>309</v>
      </c>
      <c r="C502" t="s">
        <v>316</v>
      </c>
      <c r="D502" s="22">
        <v>10000</v>
      </c>
      <c r="E502" s="2">
        <f t="shared" si="7"/>
        <v>6</v>
      </c>
    </row>
    <row r="503" spans="1:5" x14ac:dyDescent="0.2">
      <c r="A503" s="18">
        <v>37776</v>
      </c>
      <c r="B503" t="s">
        <v>315</v>
      </c>
      <c r="C503" t="s">
        <v>303</v>
      </c>
      <c r="D503" s="22">
        <v>15000</v>
      </c>
      <c r="E503" s="2">
        <f t="shared" si="7"/>
        <v>6</v>
      </c>
    </row>
    <row r="504" spans="1:5" x14ac:dyDescent="0.2">
      <c r="A504" s="18">
        <v>37776</v>
      </c>
      <c r="B504" t="s">
        <v>315</v>
      </c>
      <c r="C504" t="s">
        <v>316</v>
      </c>
      <c r="D504" s="22">
        <v>25000</v>
      </c>
      <c r="E504" s="2">
        <f t="shared" si="7"/>
        <v>6</v>
      </c>
    </row>
    <row r="505" spans="1:5" x14ac:dyDescent="0.2">
      <c r="A505" s="18">
        <v>37776</v>
      </c>
      <c r="B505" t="s">
        <v>318</v>
      </c>
      <c r="C505" t="s">
        <v>313</v>
      </c>
      <c r="D505" s="22">
        <v>30000</v>
      </c>
      <c r="E505" s="2">
        <f t="shared" si="7"/>
        <v>6</v>
      </c>
    </row>
    <row r="506" spans="1:5" x14ac:dyDescent="0.2">
      <c r="A506" s="18">
        <v>37777</v>
      </c>
      <c r="B506" t="s">
        <v>319</v>
      </c>
      <c r="C506" t="s">
        <v>313</v>
      </c>
      <c r="D506" s="22">
        <v>50000</v>
      </c>
      <c r="E506" s="2">
        <f t="shared" si="7"/>
        <v>6</v>
      </c>
    </row>
    <row r="507" spans="1:5" x14ac:dyDescent="0.2">
      <c r="A507" s="18">
        <v>37777</v>
      </c>
      <c r="B507" t="s">
        <v>309</v>
      </c>
      <c r="C507" t="s">
        <v>310</v>
      </c>
      <c r="D507" s="22">
        <v>60000</v>
      </c>
      <c r="E507" s="2">
        <f t="shared" si="7"/>
        <v>6</v>
      </c>
    </row>
    <row r="508" spans="1:5" x14ac:dyDescent="0.2">
      <c r="A508" s="18">
        <v>37777</v>
      </c>
      <c r="B508" t="s">
        <v>312</v>
      </c>
      <c r="C508" t="s">
        <v>310</v>
      </c>
      <c r="D508" s="22">
        <v>30000</v>
      </c>
      <c r="E508" s="2">
        <f t="shared" si="7"/>
        <v>6</v>
      </c>
    </row>
    <row r="509" spans="1:5" x14ac:dyDescent="0.2">
      <c r="A509" s="18">
        <v>37777</v>
      </c>
      <c r="B509" t="s">
        <v>312</v>
      </c>
      <c r="C509" t="s">
        <v>303</v>
      </c>
      <c r="D509" s="22">
        <v>30000</v>
      </c>
      <c r="E509" s="2">
        <f t="shared" si="7"/>
        <v>6</v>
      </c>
    </row>
    <row r="510" spans="1:5" x14ac:dyDescent="0.2">
      <c r="A510" s="18">
        <v>37778</v>
      </c>
      <c r="B510" t="s">
        <v>317</v>
      </c>
      <c r="C510" t="s">
        <v>303</v>
      </c>
      <c r="D510" s="22">
        <v>40000</v>
      </c>
      <c r="E510" s="2">
        <f t="shared" si="7"/>
        <v>6</v>
      </c>
    </row>
    <row r="511" spans="1:5" x14ac:dyDescent="0.2">
      <c r="A511" s="18">
        <v>37778</v>
      </c>
      <c r="B511" t="s">
        <v>312</v>
      </c>
      <c r="C511" t="s">
        <v>313</v>
      </c>
      <c r="D511" s="22">
        <v>50000</v>
      </c>
      <c r="E511" s="2">
        <f t="shared" si="7"/>
        <v>6</v>
      </c>
    </row>
    <row r="512" spans="1:5" x14ac:dyDescent="0.2">
      <c r="A512" s="18">
        <v>37778</v>
      </c>
      <c r="B512" t="s">
        <v>315</v>
      </c>
      <c r="C512" t="s">
        <v>310</v>
      </c>
      <c r="D512" s="22">
        <v>60000</v>
      </c>
      <c r="E512" s="2">
        <f t="shared" si="7"/>
        <v>6</v>
      </c>
    </row>
    <row r="513" spans="1:5" x14ac:dyDescent="0.2">
      <c r="A513" s="18">
        <v>37778</v>
      </c>
      <c r="B513" t="s">
        <v>318</v>
      </c>
      <c r="C513" t="s">
        <v>313</v>
      </c>
      <c r="D513" s="22">
        <v>30000</v>
      </c>
      <c r="E513" s="2">
        <f t="shared" si="7"/>
        <v>6</v>
      </c>
    </row>
    <row r="514" spans="1:5" x14ac:dyDescent="0.2">
      <c r="A514" s="18">
        <v>37778</v>
      </c>
      <c r="B514" t="s">
        <v>318</v>
      </c>
      <c r="C514" t="s">
        <v>316</v>
      </c>
      <c r="D514" s="22">
        <v>40000</v>
      </c>
      <c r="E514" s="2">
        <f t="shared" si="7"/>
        <v>6</v>
      </c>
    </row>
    <row r="515" spans="1:5" x14ac:dyDescent="0.2">
      <c r="A515" s="18">
        <v>37781</v>
      </c>
      <c r="B515" t="s">
        <v>315</v>
      </c>
      <c r="C515" t="s">
        <v>313</v>
      </c>
      <c r="D515" s="22">
        <v>50000</v>
      </c>
      <c r="E515" s="2">
        <f t="shared" si="7"/>
        <v>6</v>
      </c>
    </row>
    <row r="516" spans="1:5" x14ac:dyDescent="0.2">
      <c r="A516" s="18">
        <v>37781</v>
      </c>
      <c r="B516" t="s">
        <v>318</v>
      </c>
      <c r="C516" t="s">
        <v>313</v>
      </c>
      <c r="D516" s="22">
        <v>60000</v>
      </c>
      <c r="E516" s="2">
        <f t="shared" si="7"/>
        <v>6</v>
      </c>
    </row>
    <row r="517" spans="1:5" x14ac:dyDescent="0.2">
      <c r="A517" s="18">
        <v>37781</v>
      </c>
      <c r="B517" t="s">
        <v>306</v>
      </c>
      <c r="C517" t="s">
        <v>303</v>
      </c>
      <c r="D517" s="22">
        <v>25000</v>
      </c>
      <c r="E517" s="2">
        <f t="shared" ref="E517:E580" si="8">MONTH(A517)</f>
        <v>6</v>
      </c>
    </row>
    <row r="518" spans="1:5" x14ac:dyDescent="0.2">
      <c r="A518" s="18">
        <v>37782</v>
      </c>
      <c r="B518" t="s">
        <v>312</v>
      </c>
      <c r="C518" t="s">
        <v>310</v>
      </c>
      <c r="D518" s="22">
        <v>30000</v>
      </c>
      <c r="E518" s="2">
        <f t="shared" si="8"/>
        <v>6</v>
      </c>
    </row>
    <row r="519" spans="1:5" x14ac:dyDescent="0.2">
      <c r="A519" s="18">
        <v>37782</v>
      </c>
      <c r="B519" t="s">
        <v>315</v>
      </c>
      <c r="C519" t="s">
        <v>307</v>
      </c>
      <c r="D519" s="22">
        <v>50000</v>
      </c>
      <c r="E519" s="2">
        <f t="shared" si="8"/>
        <v>6</v>
      </c>
    </row>
    <row r="520" spans="1:5" x14ac:dyDescent="0.2">
      <c r="A520" s="18">
        <v>37782</v>
      </c>
      <c r="B520" t="s">
        <v>318</v>
      </c>
      <c r="C520" t="s">
        <v>307</v>
      </c>
      <c r="D520" s="22">
        <v>60000</v>
      </c>
      <c r="E520" s="2">
        <f t="shared" si="8"/>
        <v>6</v>
      </c>
    </row>
    <row r="521" spans="1:5" x14ac:dyDescent="0.2">
      <c r="A521" s="18">
        <v>37782</v>
      </c>
      <c r="B521" t="s">
        <v>318</v>
      </c>
      <c r="C521" t="s">
        <v>310</v>
      </c>
      <c r="D521" s="22">
        <v>30000</v>
      </c>
      <c r="E521" s="2">
        <f t="shared" si="8"/>
        <v>6</v>
      </c>
    </row>
    <row r="522" spans="1:5" x14ac:dyDescent="0.2">
      <c r="A522" s="18">
        <v>37783</v>
      </c>
      <c r="B522" t="s">
        <v>319</v>
      </c>
      <c r="C522" t="s">
        <v>313</v>
      </c>
      <c r="D522" s="22">
        <v>5000</v>
      </c>
      <c r="E522" s="2">
        <f t="shared" si="8"/>
        <v>6</v>
      </c>
    </row>
    <row r="523" spans="1:5" x14ac:dyDescent="0.2">
      <c r="A523" s="18">
        <v>37783</v>
      </c>
      <c r="B523" t="s">
        <v>318</v>
      </c>
      <c r="C523" t="s">
        <v>307</v>
      </c>
      <c r="D523" s="22">
        <v>10000</v>
      </c>
      <c r="E523" s="2">
        <f t="shared" si="8"/>
        <v>6</v>
      </c>
    </row>
    <row r="524" spans="1:5" x14ac:dyDescent="0.2">
      <c r="A524" s="18">
        <v>37783</v>
      </c>
      <c r="B524" t="s">
        <v>319</v>
      </c>
      <c r="C524" t="s">
        <v>307</v>
      </c>
      <c r="D524" s="22">
        <v>5000</v>
      </c>
      <c r="E524" s="2">
        <f t="shared" si="8"/>
        <v>6</v>
      </c>
    </row>
    <row r="525" spans="1:5" x14ac:dyDescent="0.2">
      <c r="A525" s="18">
        <v>37783</v>
      </c>
      <c r="B525" t="s">
        <v>317</v>
      </c>
      <c r="C525" t="s">
        <v>310</v>
      </c>
      <c r="D525" s="22">
        <v>10000</v>
      </c>
      <c r="E525" s="2">
        <f t="shared" si="8"/>
        <v>6</v>
      </c>
    </row>
    <row r="526" spans="1:5" x14ac:dyDescent="0.2">
      <c r="A526" s="18">
        <v>37783</v>
      </c>
      <c r="B526" t="s">
        <v>318</v>
      </c>
      <c r="C526" t="s">
        <v>307</v>
      </c>
      <c r="D526" s="22">
        <v>10000</v>
      </c>
      <c r="E526" s="2">
        <f t="shared" si="8"/>
        <v>6</v>
      </c>
    </row>
    <row r="527" spans="1:5" x14ac:dyDescent="0.2">
      <c r="A527" s="18">
        <v>37784</v>
      </c>
      <c r="B527" t="s">
        <v>319</v>
      </c>
      <c r="C527" t="s">
        <v>307</v>
      </c>
      <c r="D527" s="22">
        <v>5000</v>
      </c>
      <c r="E527" s="2">
        <f t="shared" si="8"/>
        <v>6</v>
      </c>
    </row>
    <row r="528" spans="1:5" x14ac:dyDescent="0.2">
      <c r="A528" s="18">
        <v>37784</v>
      </c>
      <c r="B528" t="s">
        <v>317</v>
      </c>
      <c r="C528" t="s">
        <v>310</v>
      </c>
      <c r="D528" s="22">
        <v>10000</v>
      </c>
      <c r="E528" s="2">
        <f t="shared" si="8"/>
        <v>6</v>
      </c>
    </row>
    <row r="529" spans="1:5" x14ac:dyDescent="0.2">
      <c r="A529" s="18">
        <v>37784</v>
      </c>
      <c r="B529" t="s">
        <v>318</v>
      </c>
      <c r="C529" t="s">
        <v>303</v>
      </c>
      <c r="D529" s="22">
        <v>15000</v>
      </c>
      <c r="E529" s="2">
        <f t="shared" si="8"/>
        <v>6</v>
      </c>
    </row>
    <row r="530" spans="1:5" x14ac:dyDescent="0.2">
      <c r="A530" s="18">
        <v>37784</v>
      </c>
      <c r="B530" t="s">
        <v>314</v>
      </c>
      <c r="C530" t="s">
        <v>313</v>
      </c>
      <c r="D530" s="22">
        <v>10000</v>
      </c>
      <c r="E530" s="2">
        <f t="shared" si="8"/>
        <v>6</v>
      </c>
    </row>
    <row r="531" spans="1:5" x14ac:dyDescent="0.2">
      <c r="A531" s="18">
        <v>37785</v>
      </c>
      <c r="B531" t="s">
        <v>309</v>
      </c>
      <c r="C531" t="s">
        <v>313</v>
      </c>
      <c r="D531" s="22">
        <v>15000</v>
      </c>
      <c r="E531" s="2">
        <f t="shared" si="8"/>
        <v>6</v>
      </c>
    </row>
    <row r="532" spans="1:5" x14ac:dyDescent="0.2">
      <c r="A532" s="18">
        <v>37785</v>
      </c>
      <c r="B532" t="s">
        <v>312</v>
      </c>
      <c r="C532" t="s">
        <v>310</v>
      </c>
      <c r="D532" s="22">
        <v>25000</v>
      </c>
      <c r="E532" s="2">
        <f t="shared" si="8"/>
        <v>6</v>
      </c>
    </row>
    <row r="533" spans="1:5" x14ac:dyDescent="0.2">
      <c r="A533" s="18">
        <v>37785</v>
      </c>
      <c r="B533" t="s">
        <v>312</v>
      </c>
      <c r="C533" t="s">
        <v>310</v>
      </c>
      <c r="D533" s="22">
        <v>30000</v>
      </c>
      <c r="E533" s="2">
        <f t="shared" si="8"/>
        <v>6</v>
      </c>
    </row>
    <row r="534" spans="1:5" x14ac:dyDescent="0.2">
      <c r="A534" s="18">
        <v>37785</v>
      </c>
      <c r="B534" t="s">
        <v>315</v>
      </c>
      <c r="C534" t="s">
        <v>316</v>
      </c>
      <c r="D534" s="22">
        <v>50000</v>
      </c>
      <c r="E534" s="2">
        <f t="shared" si="8"/>
        <v>6</v>
      </c>
    </row>
    <row r="535" spans="1:5" x14ac:dyDescent="0.2">
      <c r="A535" s="18">
        <v>37785</v>
      </c>
      <c r="B535" t="s">
        <v>318</v>
      </c>
      <c r="C535" t="s">
        <v>307</v>
      </c>
      <c r="D535" s="22">
        <v>60000</v>
      </c>
      <c r="E535" s="2">
        <f t="shared" si="8"/>
        <v>6</v>
      </c>
    </row>
    <row r="536" spans="1:5" x14ac:dyDescent="0.2">
      <c r="A536" s="18">
        <v>37785</v>
      </c>
      <c r="B536" t="s">
        <v>318</v>
      </c>
      <c r="C536" t="s">
        <v>307</v>
      </c>
      <c r="D536" s="22">
        <v>30000</v>
      </c>
      <c r="E536" s="2">
        <f t="shared" si="8"/>
        <v>6</v>
      </c>
    </row>
    <row r="537" spans="1:5" x14ac:dyDescent="0.2">
      <c r="A537" s="18">
        <v>37788</v>
      </c>
      <c r="B537" t="s">
        <v>319</v>
      </c>
      <c r="C537" t="s">
        <v>303</v>
      </c>
      <c r="D537" s="22">
        <v>50000</v>
      </c>
      <c r="E537" s="2">
        <f t="shared" si="8"/>
        <v>6</v>
      </c>
    </row>
    <row r="538" spans="1:5" x14ac:dyDescent="0.2">
      <c r="A538" s="18">
        <v>37788</v>
      </c>
      <c r="B538" t="s">
        <v>317</v>
      </c>
      <c r="C538" t="s">
        <v>303</v>
      </c>
      <c r="D538" s="22">
        <v>60000</v>
      </c>
      <c r="E538" s="2">
        <f t="shared" si="8"/>
        <v>6</v>
      </c>
    </row>
    <row r="539" spans="1:5" x14ac:dyDescent="0.2">
      <c r="A539" s="18">
        <v>37788</v>
      </c>
      <c r="B539" t="s">
        <v>309</v>
      </c>
      <c r="C539" t="s">
        <v>303</v>
      </c>
      <c r="D539" s="22">
        <v>30000</v>
      </c>
      <c r="E539" s="2">
        <f t="shared" si="8"/>
        <v>6</v>
      </c>
    </row>
    <row r="540" spans="1:5" x14ac:dyDescent="0.2">
      <c r="A540" s="18">
        <v>37788</v>
      </c>
      <c r="B540" t="s">
        <v>312</v>
      </c>
      <c r="C540" t="s">
        <v>307</v>
      </c>
      <c r="D540" s="22">
        <v>60000</v>
      </c>
      <c r="E540" s="2">
        <f t="shared" si="8"/>
        <v>6</v>
      </c>
    </row>
    <row r="541" spans="1:5" x14ac:dyDescent="0.2">
      <c r="A541" s="18">
        <v>37789</v>
      </c>
      <c r="B541" t="s">
        <v>315</v>
      </c>
      <c r="C541" t="s">
        <v>310</v>
      </c>
      <c r="D541" s="22">
        <v>30000</v>
      </c>
      <c r="E541" s="2">
        <f t="shared" si="8"/>
        <v>6</v>
      </c>
    </row>
    <row r="542" spans="1:5" x14ac:dyDescent="0.2">
      <c r="A542" s="18">
        <v>37789</v>
      </c>
      <c r="B542" t="s">
        <v>319</v>
      </c>
      <c r="C542" t="s">
        <v>316</v>
      </c>
      <c r="D542" s="22">
        <v>50000</v>
      </c>
      <c r="E542" s="2">
        <f t="shared" si="8"/>
        <v>6</v>
      </c>
    </row>
    <row r="543" spans="1:5" x14ac:dyDescent="0.2">
      <c r="A543" s="18">
        <v>37789</v>
      </c>
      <c r="B543" t="s">
        <v>317</v>
      </c>
      <c r="C543" t="s">
        <v>303</v>
      </c>
      <c r="D543" s="22">
        <v>60000</v>
      </c>
      <c r="E543" s="2">
        <f t="shared" si="8"/>
        <v>6</v>
      </c>
    </row>
    <row r="544" spans="1:5" x14ac:dyDescent="0.2">
      <c r="A544" s="18">
        <v>37789</v>
      </c>
      <c r="B544" t="s">
        <v>309</v>
      </c>
      <c r="C544" t="s">
        <v>313</v>
      </c>
      <c r="D544" s="22">
        <v>30000</v>
      </c>
      <c r="E544" s="2">
        <f t="shared" si="8"/>
        <v>6</v>
      </c>
    </row>
    <row r="545" spans="1:5" x14ac:dyDescent="0.2">
      <c r="A545" s="18">
        <v>37789</v>
      </c>
      <c r="B545" t="s">
        <v>312</v>
      </c>
      <c r="C545" t="s">
        <v>316</v>
      </c>
      <c r="D545" s="22">
        <v>15000</v>
      </c>
      <c r="E545" s="2">
        <f t="shared" si="8"/>
        <v>6</v>
      </c>
    </row>
    <row r="546" spans="1:5" x14ac:dyDescent="0.2">
      <c r="A546" s="18">
        <v>37789</v>
      </c>
      <c r="B546" t="s">
        <v>315</v>
      </c>
      <c r="C546" t="s">
        <v>313</v>
      </c>
      <c r="D546" s="22">
        <v>10000</v>
      </c>
      <c r="E546" s="2">
        <f t="shared" si="8"/>
        <v>6</v>
      </c>
    </row>
    <row r="547" spans="1:5" x14ac:dyDescent="0.2">
      <c r="A547" s="18">
        <v>37790</v>
      </c>
      <c r="B547" t="s">
        <v>318</v>
      </c>
      <c r="C547" t="s">
        <v>316</v>
      </c>
      <c r="D547" s="22">
        <v>5000</v>
      </c>
      <c r="E547" s="2">
        <f t="shared" si="8"/>
        <v>6</v>
      </c>
    </row>
    <row r="548" spans="1:5" x14ac:dyDescent="0.2">
      <c r="A548" s="18">
        <v>37790</v>
      </c>
      <c r="B548" t="s">
        <v>317</v>
      </c>
      <c r="C548" t="s">
        <v>316</v>
      </c>
      <c r="D548" s="22">
        <v>5000</v>
      </c>
      <c r="E548" s="2">
        <f t="shared" si="8"/>
        <v>6</v>
      </c>
    </row>
    <row r="549" spans="1:5" x14ac:dyDescent="0.2">
      <c r="A549" s="18">
        <v>37790</v>
      </c>
      <c r="B549" t="s">
        <v>309</v>
      </c>
      <c r="C549" t="s">
        <v>316</v>
      </c>
      <c r="D549" s="22">
        <v>10000</v>
      </c>
      <c r="E549" s="2">
        <f t="shared" si="8"/>
        <v>6</v>
      </c>
    </row>
    <row r="550" spans="1:5" x14ac:dyDescent="0.2">
      <c r="A550" s="18">
        <v>37790</v>
      </c>
      <c r="B550" t="s">
        <v>319</v>
      </c>
      <c r="C550" t="s">
        <v>307</v>
      </c>
      <c r="D550" s="22">
        <v>15000</v>
      </c>
      <c r="E550" s="2">
        <f t="shared" si="8"/>
        <v>6</v>
      </c>
    </row>
    <row r="551" spans="1:5" x14ac:dyDescent="0.2">
      <c r="A551" s="18">
        <v>37790</v>
      </c>
      <c r="B551" t="s">
        <v>306</v>
      </c>
      <c r="C551" t="s">
        <v>316</v>
      </c>
      <c r="D551" s="22">
        <v>25000</v>
      </c>
      <c r="E551" s="2">
        <f t="shared" si="8"/>
        <v>6</v>
      </c>
    </row>
    <row r="552" spans="1:5" x14ac:dyDescent="0.2">
      <c r="A552" s="18">
        <v>37791</v>
      </c>
      <c r="B552" t="s">
        <v>304</v>
      </c>
      <c r="C552" t="s">
        <v>310</v>
      </c>
      <c r="D552" s="22">
        <v>30000</v>
      </c>
      <c r="E552" s="2">
        <f t="shared" si="8"/>
        <v>6</v>
      </c>
    </row>
    <row r="553" spans="1:5" x14ac:dyDescent="0.2">
      <c r="A553" s="18">
        <v>37791</v>
      </c>
      <c r="B553" t="s">
        <v>309</v>
      </c>
      <c r="C553" t="s">
        <v>307</v>
      </c>
      <c r="D553" s="22">
        <v>50000</v>
      </c>
      <c r="E553" s="2">
        <f t="shared" si="8"/>
        <v>6</v>
      </c>
    </row>
    <row r="554" spans="1:5" x14ac:dyDescent="0.2">
      <c r="A554" s="18">
        <v>37791</v>
      </c>
      <c r="B554" t="s">
        <v>318</v>
      </c>
      <c r="C554" t="s">
        <v>303</v>
      </c>
      <c r="D554" s="22">
        <v>15000</v>
      </c>
      <c r="E554" s="2">
        <f t="shared" si="8"/>
        <v>6</v>
      </c>
    </row>
    <row r="555" spans="1:5" x14ac:dyDescent="0.2">
      <c r="A555" s="18">
        <v>37791</v>
      </c>
      <c r="B555" t="s">
        <v>314</v>
      </c>
      <c r="C555" t="s">
        <v>313</v>
      </c>
      <c r="D555" s="22">
        <v>10000</v>
      </c>
      <c r="E555" s="2">
        <f t="shared" si="8"/>
        <v>6</v>
      </c>
    </row>
    <row r="556" spans="1:5" x14ac:dyDescent="0.2">
      <c r="A556" s="18">
        <v>37791</v>
      </c>
      <c r="B556" t="s">
        <v>309</v>
      </c>
      <c r="C556" t="s">
        <v>313</v>
      </c>
      <c r="D556" s="22">
        <v>15000</v>
      </c>
      <c r="E556" s="2">
        <f t="shared" si="8"/>
        <v>6</v>
      </c>
    </row>
    <row r="557" spans="1:5" x14ac:dyDescent="0.2">
      <c r="A557" s="18">
        <v>37791</v>
      </c>
      <c r="B557" t="s">
        <v>312</v>
      </c>
      <c r="C557" t="s">
        <v>310</v>
      </c>
      <c r="D557" s="22">
        <v>25000</v>
      </c>
      <c r="E557" s="2">
        <f t="shared" si="8"/>
        <v>6</v>
      </c>
    </row>
    <row r="558" spans="1:5" x14ac:dyDescent="0.2">
      <c r="A558" s="18">
        <v>37791</v>
      </c>
      <c r="B558" t="s">
        <v>315</v>
      </c>
      <c r="C558" t="s">
        <v>303</v>
      </c>
      <c r="D558" s="22">
        <v>15000</v>
      </c>
      <c r="E558" s="2">
        <f t="shared" si="8"/>
        <v>6</v>
      </c>
    </row>
    <row r="559" spans="1:5" x14ac:dyDescent="0.2">
      <c r="A559" s="18">
        <v>37791</v>
      </c>
      <c r="B559" t="s">
        <v>318</v>
      </c>
      <c r="C559" t="s">
        <v>307</v>
      </c>
      <c r="D559" s="22">
        <v>25000</v>
      </c>
      <c r="E559" s="2">
        <f t="shared" si="8"/>
        <v>6</v>
      </c>
    </row>
    <row r="560" spans="1:5" x14ac:dyDescent="0.2">
      <c r="A560" s="18">
        <v>37792</v>
      </c>
      <c r="B560" t="s">
        <v>314</v>
      </c>
      <c r="C560" t="s">
        <v>303</v>
      </c>
      <c r="D560" s="22">
        <v>30000</v>
      </c>
      <c r="E560" s="2">
        <f t="shared" si="8"/>
        <v>6</v>
      </c>
    </row>
    <row r="561" spans="1:5" x14ac:dyDescent="0.2">
      <c r="A561" s="18">
        <v>37792</v>
      </c>
      <c r="B561" t="s">
        <v>312</v>
      </c>
      <c r="C561" t="s">
        <v>310</v>
      </c>
      <c r="D561" s="22">
        <v>30000</v>
      </c>
      <c r="E561" s="2">
        <f t="shared" si="8"/>
        <v>6</v>
      </c>
    </row>
    <row r="562" spans="1:5" x14ac:dyDescent="0.2">
      <c r="A562" s="18">
        <v>37792</v>
      </c>
      <c r="B562" t="s">
        <v>315</v>
      </c>
      <c r="C562" t="s">
        <v>316</v>
      </c>
      <c r="D562" s="22">
        <v>50000</v>
      </c>
      <c r="E562" s="2">
        <f t="shared" si="8"/>
        <v>6</v>
      </c>
    </row>
    <row r="563" spans="1:5" x14ac:dyDescent="0.2">
      <c r="A563" s="18">
        <v>37792</v>
      </c>
      <c r="B563" t="s">
        <v>318</v>
      </c>
      <c r="C563" t="s">
        <v>307</v>
      </c>
      <c r="D563" s="22">
        <v>60000</v>
      </c>
      <c r="E563" s="2">
        <f t="shared" si="8"/>
        <v>6</v>
      </c>
    </row>
    <row r="564" spans="1:5" x14ac:dyDescent="0.2">
      <c r="A564" s="18">
        <v>37792</v>
      </c>
      <c r="B564" t="s">
        <v>318</v>
      </c>
      <c r="C564" t="s">
        <v>307</v>
      </c>
      <c r="D564" s="22">
        <v>30000</v>
      </c>
      <c r="E564" s="2">
        <f t="shared" si="8"/>
        <v>6</v>
      </c>
    </row>
    <row r="565" spans="1:5" x14ac:dyDescent="0.2">
      <c r="A565" s="18">
        <v>37795</v>
      </c>
      <c r="B565" t="s">
        <v>319</v>
      </c>
      <c r="C565" t="s">
        <v>303</v>
      </c>
      <c r="D565" s="22">
        <v>50000</v>
      </c>
      <c r="E565" s="2">
        <f t="shared" si="8"/>
        <v>6</v>
      </c>
    </row>
    <row r="566" spans="1:5" x14ac:dyDescent="0.2">
      <c r="A566" s="18">
        <v>37795</v>
      </c>
      <c r="B566" t="s">
        <v>317</v>
      </c>
      <c r="C566" t="s">
        <v>303</v>
      </c>
      <c r="D566" s="22">
        <v>60000</v>
      </c>
      <c r="E566" s="2">
        <f t="shared" si="8"/>
        <v>6</v>
      </c>
    </row>
    <row r="567" spans="1:5" x14ac:dyDescent="0.2">
      <c r="A567" s="18">
        <v>37795</v>
      </c>
      <c r="B567" t="s">
        <v>309</v>
      </c>
      <c r="C567" t="s">
        <v>303</v>
      </c>
      <c r="D567" s="22">
        <v>30000</v>
      </c>
      <c r="E567" s="2">
        <f t="shared" si="8"/>
        <v>6</v>
      </c>
    </row>
    <row r="568" spans="1:5" x14ac:dyDescent="0.2">
      <c r="A568" s="18">
        <v>37795</v>
      </c>
      <c r="B568" t="s">
        <v>312</v>
      </c>
      <c r="C568" t="s">
        <v>307</v>
      </c>
      <c r="D568" s="22">
        <v>5000</v>
      </c>
      <c r="E568" s="2">
        <f t="shared" si="8"/>
        <v>6</v>
      </c>
    </row>
    <row r="569" spans="1:5" x14ac:dyDescent="0.2">
      <c r="A569" s="18">
        <v>37796</v>
      </c>
      <c r="B569" t="s">
        <v>315</v>
      </c>
      <c r="C569" t="s">
        <v>307</v>
      </c>
      <c r="D569" s="22">
        <v>10000</v>
      </c>
      <c r="E569" s="2">
        <f t="shared" si="8"/>
        <v>6</v>
      </c>
    </row>
    <row r="570" spans="1:5" x14ac:dyDescent="0.2">
      <c r="A570" s="18">
        <v>37796</v>
      </c>
      <c r="B570" t="s">
        <v>318</v>
      </c>
      <c r="C570" t="s">
        <v>310</v>
      </c>
      <c r="D570" s="22">
        <v>5000</v>
      </c>
      <c r="E570" s="2">
        <f t="shared" si="8"/>
        <v>6</v>
      </c>
    </row>
    <row r="571" spans="1:5" x14ac:dyDescent="0.2">
      <c r="A571" s="18">
        <v>37796</v>
      </c>
      <c r="B571" t="s">
        <v>317</v>
      </c>
      <c r="C571" t="s">
        <v>310</v>
      </c>
      <c r="D571" s="22">
        <v>10000</v>
      </c>
      <c r="E571" s="2">
        <f t="shared" si="8"/>
        <v>6</v>
      </c>
    </row>
    <row r="572" spans="1:5" x14ac:dyDescent="0.2">
      <c r="A572" s="18">
        <v>37796</v>
      </c>
      <c r="B572" t="s">
        <v>318</v>
      </c>
      <c r="C572" t="s">
        <v>316</v>
      </c>
      <c r="D572" s="22">
        <v>30000</v>
      </c>
      <c r="E572" s="2">
        <f t="shared" si="8"/>
        <v>6</v>
      </c>
    </row>
    <row r="573" spans="1:5" x14ac:dyDescent="0.2">
      <c r="A573" s="18">
        <v>37796</v>
      </c>
      <c r="B573" t="s">
        <v>314</v>
      </c>
      <c r="C573" t="s">
        <v>305</v>
      </c>
      <c r="D573" s="22">
        <v>30000</v>
      </c>
      <c r="E573" s="2">
        <f t="shared" si="8"/>
        <v>6</v>
      </c>
    </row>
    <row r="574" spans="1:5" x14ac:dyDescent="0.2">
      <c r="A574" s="18">
        <v>37796</v>
      </c>
      <c r="B574" t="s">
        <v>318</v>
      </c>
      <c r="C574" t="s">
        <v>305</v>
      </c>
      <c r="D574" s="22">
        <v>30000</v>
      </c>
      <c r="E574" s="2">
        <f t="shared" si="8"/>
        <v>6</v>
      </c>
    </row>
    <row r="575" spans="1:5" x14ac:dyDescent="0.2">
      <c r="A575" s="18">
        <v>37797</v>
      </c>
      <c r="B575" t="s">
        <v>312</v>
      </c>
      <c r="C575" t="s">
        <v>313</v>
      </c>
      <c r="D575" s="22">
        <v>25000</v>
      </c>
      <c r="E575" s="2">
        <f t="shared" si="8"/>
        <v>6</v>
      </c>
    </row>
    <row r="576" spans="1:5" x14ac:dyDescent="0.2">
      <c r="A576" s="18">
        <v>37797</v>
      </c>
      <c r="B576" t="s">
        <v>315</v>
      </c>
      <c r="C576" t="s">
        <v>316</v>
      </c>
      <c r="D576" s="22">
        <v>30000</v>
      </c>
      <c r="E576" s="2">
        <f t="shared" si="8"/>
        <v>6</v>
      </c>
    </row>
    <row r="577" spans="1:5" x14ac:dyDescent="0.2">
      <c r="A577" s="18">
        <v>37797</v>
      </c>
      <c r="B577" t="s">
        <v>318</v>
      </c>
      <c r="C577" t="s">
        <v>303</v>
      </c>
      <c r="D577" s="22">
        <v>40000</v>
      </c>
      <c r="E577" s="2">
        <f t="shared" si="8"/>
        <v>6</v>
      </c>
    </row>
    <row r="578" spans="1:5" x14ac:dyDescent="0.2">
      <c r="A578" s="18">
        <v>37797</v>
      </c>
      <c r="B578" t="s">
        <v>314</v>
      </c>
      <c r="C578" t="s">
        <v>305</v>
      </c>
      <c r="D578" s="22">
        <v>50000</v>
      </c>
      <c r="E578" s="2">
        <f t="shared" si="8"/>
        <v>6</v>
      </c>
    </row>
    <row r="579" spans="1:5" x14ac:dyDescent="0.2">
      <c r="A579" s="18">
        <v>37797</v>
      </c>
      <c r="B579" t="s">
        <v>309</v>
      </c>
      <c r="C579" t="s">
        <v>307</v>
      </c>
      <c r="D579" s="22">
        <v>60000</v>
      </c>
      <c r="E579" s="2">
        <f t="shared" si="8"/>
        <v>6</v>
      </c>
    </row>
    <row r="580" spans="1:5" x14ac:dyDescent="0.2">
      <c r="A580" s="18">
        <v>37797</v>
      </c>
      <c r="B580" t="s">
        <v>312</v>
      </c>
      <c r="C580" t="s">
        <v>305</v>
      </c>
      <c r="D580" s="22">
        <v>30000</v>
      </c>
      <c r="E580" s="2">
        <f t="shared" si="8"/>
        <v>6</v>
      </c>
    </row>
    <row r="581" spans="1:5" x14ac:dyDescent="0.2">
      <c r="A581" s="18">
        <v>37797</v>
      </c>
      <c r="B581" t="s">
        <v>315</v>
      </c>
      <c r="C581" t="s">
        <v>313</v>
      </c>
      <c r="D581" s="22">
        <v>25000</v>
      </c>
      <c r="E581" s="2">
        <f t="shared" ref="E581:E600" si="9">MONTH(A581)</f>
        <v>6</v>
      </c>
    </row>
    <row r="582" spans="1:5" x14ac:dyDescent="0.2">
      <c r="A582" s="18">
        <v>37797</v>
      </c>
      <c r="B582" t="s">
        <v>315</v>
      </c>
      <c r="C582" t="s">
        <v>313</v>
      </c>
      <c r="D582" s="22">
        <v>25000</v>
      </c>
      <c r="E582" s="2">
        <f t="shared" si="9"/>
        <v>6</v>
      </c>
    </row>
    <row r="583" spans="1:5" x14ac:dyDescent="0.2">
      <c r="A583" s="18">
        <v>37798</v>
      </c>
      <c r="B583" t="s">
        <v>318</v>
      </c>
      <c r="C583" t="s">
        <v>316</v>
      </c>
      <c r="D583" s="22">
        <v>30000</v>
      </c>
      <c r="E583" s="2">
        <f t="shared" si="9"/>
        <v>6</v>
      </c>
    </row>
    <row r="584" spans="1:5" x14ac:dyDescent="0.2">
      <c r="A584" s="18">
        <v>37798</v>
      </c>
      <c r="B584" t="s">
        <v>319</v>
      </c>
      <c r="C584" t="s">
        <v>303</v>
      </c>
      <c r="D584" s="22">
        <v>40000</v>
      </c>
      <c r="E584" s="2">
        <f t="shared" si="9"/>
        <v>6</v>
      </c>
    </row>
    <row r="585" spans="1:5" x14ac:dyDescent="0.2">
      <c r="A585" s="18">
        <v>37798</v>
      </c>
      <c r="B585" t="s">
        <v>317</v>
      </c>
      <c r="C585" t="s">
        <v>305</v>
      </c>
      <c r="D585" s="22">
        <v>50000</v>
      </c>
      <c r="E585" s="2">
        <f t="shared" si="9"/>
        <v>6</v>
      </c>
    </row>
    <row r="586" spans="1:5" x14ac:dyDescent="0.2">
      <c r="A586" s="18">
        <v>37798</v>
      </c>
      <c r="B586" t="s">
        <v>309</v>
      </c>
      <c r="C586" t="s">
        <v>307</v>
      </c>
      <c r="D586" s="22">
        <v>60000</v>
      </c>
      <c r="E586" s="2">
        <f t="shared" si="9"/>
        <v>6</v>
      </c>
    </row>
    <row r="587" spans="1:5" x14ac:dyDescent="0.2">
      <c r="A587" s="18">
        <v>37798</v>
      </c>
      <c r="B587" t="s">
        <v>312</v>
      </c>
      <c r="C587" t="s">
        <v>307</v>
      </c>
      <c r="D587" s="22">
        <v>30000</v>
      </c>
      <c r="E587" s="2">
        <f t="shared" si="9"/>
        <v>6</v>
      </c>
    </row>
    <row r="588" spans="1:5" x14ac:dyDescent="0.2">
      <c r="A588" s="18">
        <v>37798</v>
      </c>
      <c r="B588" t="s">
        <v>315</v>
      </c>
      <c r="C588" t="s">
        <v>310</v>
      </c>
      <c r="D588" s="22">
        <v>5000</v>
      </c>
      <c r="E588" s="2">
        <f t="shared" si="9"/>
        <v>6</v>
      </c>
    </row>
    <row r="589" spans="1:5" x14ac:dyDescent="0.2">
      <c r="A589" s="18">
        <v>37799</v>
      </c>
      <c r="B589" t="s">
        <v>318</v>
      </c>
      <c r="C589" t="s">
        <v>313</v>
      </c>
      <c r="D589" s="22">
        <v>10000</v>
      </c>
      <c r="E589" s="2">
        <f t="shared" si="9"/>
        <v>6</v>
      </c>
    </row>
    <row r="590" spans="1:5" x14ac:dyDescent="0.2">
      <c r="A590" s="18">
        <v>37799</v>
      </c>
      <c r="B590" t="s">
        <v>319</v>
      </c>
      <c r="C590" t="s">
        <v>316</v>
      </c>
      <c r="D590" s="22">
        <v>15000</v>
      </c>
      <c r="E590" s="2">
        <f t="shared" si="9"/>
        <v>6</v>
      </c>
    </row>
    <row r="591" spans="1:5" x14ac:dyDescent="0.2">
      <c r="A591" s="18">
        <v>37799</v>
      </c>
      <c r="B591" t="s">
        <v>317</v>
      </c>
      <c r="C591" t="s">
        <v>313</v>
      </c>
      <c r="D591" s="22">
        <v>25000</v>
      </c>
      <c r="E591" s="2">
        <f t="shared" si="9"/>
        <v>6</v>
      </c>
    </row>
    <row r="592" spans="1:5" x14ac:dyDescent="0.2">
      <c r="A592" s="18">
        <v>37799</v>
      </c>
      <c r="B592" t="s">
        <v>318</v>
      </c>
      <c r="C592" t="s">
        <v>316</v>
      </c>
      <c r="D592" s="22">
        <v>30000</v>
      </c>
      <c r="E592" s="2">
        <f t="shared" si="9"/>
        <v>6</v>
      </c>
    </row>
    <row r="593" spans="1:5" x14ac:dyDescent="0.2">
      <c r="A593" s="18">
        <v>37799</v>
      </c>
      <c r="B593" t="s">
        <v>314</v>
      </c>
      <c r="C593" t="s">
        <v>303</v>
      </c>
      <c r="D593" s="22">
        <v>10000</v>
      </c>
      <c r="E593" s="2">
        <f t="shared" si="9"/>
        <v>6</v>
      </c>
    </row>
    <row r="594" spans="1:5" x14ac:dyDescent="0.2">
      <c r="A594" s="18">
        <v>37802</v>
      </c>
      <c r="B594" t="s">
        <v>309</v>
      </c>
      <c r="C594" t="s">
        <v>305</v>
      </c>
      <c r="D594" s="22">
        <v>10000</v>
      </c>
      <c r="E594" s="2">
        <f t="shared" si="9"/>
        <v>6</v>
      </c>
    </row>
    <row r="595" spans="1:5" x14ac:dyDescent="0.2">
      <c r="A595" s="18">
        <v>37802</v>
      </c>
      <c r="B595" t="s">
        <v>312</v>
      </c>
      <c r="C595" t="s">
        <v>310</v>
      </c>
      <c r="D595" s="22">
        <v>30000</v>
      </c>
      <c r="E595" s="2">
        <f t="shared" si="9"/>
        <v>6</v>
      </c>
    </row>
    <row r="596" spans="1:5" x14ac:dyDescent="0.2">
      <c r="A596" s="18">
        <v>37802</v>
      </c>
      <c r="B596" t="s">
        <v>312</v>
      </c>
      <c r="C596" t="s">
        <v>313</v>
      </c>
      <c r="D596" s="22">
        <v>5000</v>
      </c>
      <c r="E596" s="2">
        <f t="shared" si="9"/>
        <v>6</v>
      </c>
    </row>
    <row r="597" spans="1:5" x14ac:dyDescent="0.2">
      <c r="A597" s="18">
        <v>37802</v>
      </c>
      <c r="B597" t="s">
        <v>315</v>
      </c>
      <c r="C597" t="s">
        <v>313</v>
      </c>
      <c r="D597" s="22">
        <v>25000</v>
      </c>
      <c r="E597" s="2">
        <f t="shared" si="9"/>
        <v>6</v>
      </c>
    </row>
    <row r="598" spans="1:5" x14ac:dyDescent="0.2">
      <c r="A598" s="18">
        <v>37802</v>
      </c>
      <c r="B598" t="s">
        <v>318</v>
      </c>
      <c r="C598" t="s">
        <v>316</v>
      </c>
      <c r="D598" s="22">
        <v>30000</v>
      </c>
      <c r="E598" s="2">
        <f t="shared" si="9"/>
        <v>6</v>
      </c>
    </row>
    <row r="599" spans="1:5" x14ac:dyDescent="0.2">
      <c r="A599" s="18">
        <v>37802</v>
      </c>
      <c r="B599" t="s">
        <v>319</v>
      </c>
      <c r="C599" t="s">
        <v>303</v>
      </c>
      <c r="D599" s="22">
        <v>40000</v>
      </c>
      <c r="E599" s="2">
        <f t="shared" si="9"/>
        <v>6</v>
      </c>
    </row>
    <row r="600" spans="1:5" x14ac:dyDescent="0.2">
      <c r="A600" s="18">
        <v>37802</v>
      </c>
      <c r="B600" t="s">
        <v>319</v>
      </c>
      <c r="C600" t="s">
        <v>316</v>
      </c>
      <c r="D600" s="22">
        <v>15000</v>
      </c>
      <c r="E600" s="2">
        <f t="shared" si="9"/>
        <v>6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4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"/>
  <sheetViews>
    <sheetView workbookViewId="0">
      <selection activeCell="E23" sqref="E23"/>
    </sheetView>
  </sheetViews>
  <sheetFormatPr defaultRowHeight="12.75" x14ac:dyDescent="0.2"/>
  <cols>
    <col min="1" max="1" width="7.7109375" style="50" customWidth="1"/>
    <col min="2" max="2" width="19.28515625" style="109" customWidth="1"/>
    <col min="3" max="3" width="9.140625" style="50"/>
    <col min="4" max="4" width="12.5703125" style="59" customWidth="1"/>
    <col min="5" max="5" width="14.140625" style="59" customWidth="1"/>
    <col min="6" max="6" width="15.85546875" style="59" customWidth="1"/>
    <col min="7" max="8" width="9.140625" style="50"/>
    <col min="9" max="9" width="13.7109375" style="50" bestFit="1" customWidth="1"/>
    <col min="10" max="10" width="8.85546875" style="50" customWidth="1"/>
    <col min="11" max="12" width="13.5703125" style="50" bestFit="1" customWidth="1"/>
    <col min="13" max="13" width="13.5703125" style="50" customWidth="1"/>
    <col min="14" max="14" width="13.7109375" style="50" customWidth="1"/>
    <col min="15" max="15" width="13.7109375" style="50" bestFit="1" customWidth="1"/>
    <col min="16" max="16384" width="9.140625" style="50"/>
  </cols>
  <sheetData>
    <row r="1" spans="1:15" x14ac:dyDescent="0.2">
      <c r="A1" s="108" t="s">
        <v>0</v>
      </c>
    </row>
    <row r="2" spans="1:15" ht="26.25" customHeight="1" x14ac:dyDescent="0.2">
      <c r="I2"/>
      <c r="J2"/>
      <c r="K2"/>
      <c r="L2"/>
      <c r="M2"/>
      <c r="N2"/>
    </row>
    <row r="3" spans="1:15" ht="22.5" x14ac:dyDescent="0.2">
      <c r="B3" s="110" t="s">
        <v>494</v>
      </c>
      <c r="C3" s="110" t="s">
        <v>340</v>
      </c>
      <c r="D3" s="110" t="s">
        <v>495</v>
      </c>
      <c r="E3" s="111" t="s">
        <v>496</v>
      </c>
      <c r="F3" s="112" t="s">
        <v>497</v>
      </c>
      <c r="O3"/>
    </row>
    <row r="4" spans="1:15" x14ac:dyDescent="0.2">
      <c r="B4" s="113" t="s">
        <v>10</v>
      </c>
      <c r="C4" s="114" t="s">
        <v>423</v>
      </c>
      <c r="D4" s="59" t="s">
        <v>498</v>
      </c>
      <c r="E4" s="59" t="s">
        <v>499</v>
      </c>
      <c r="F4" s="59">
        <v>2</v>
      </c>
      <c r="I4" s="65" t="s">
        <v>507</v>
      </c>
      <c r="J4" s="25"/>
      <c r="K4" s="65" t="s">
        <v>496</v>
      </c>
      <c r="L4" s="25"/>
      <c r="M4" s="25"/>
      <c r="N4" s="26"/>
      <c r="O4"/>
    </row>
    <row r="5" spans="1:15" x14ac:dyDescent="0.2">
      <c r="B5" s="113" t="s">
        <v>11</v>
      </c>
      <c r="C5" s="114" t="s">
        <v>423</v>
      </c>
      <c r="D5" s="59" t="s">
        <v>500</v>
      </c>
      <c r="E5" s="59" t="s">
        <v>501</v>
      </c>
      <c r="F5" s="59">
        <v>4</v>
      </c>
      <c r="I5" s="65" t="s">
        <v>495</v>
      </c>
      <c r="J5" s="65" t="s">
        <v>340</v>
      </c>
      <c r="K5" s="24" t="s">
        <v>503</v>
      </c>
      <c r="L5" s="27" t="s">
        <v>499</v>
      </c>
      <c r="M5" s="27" t="s">
        <v>501</v>
      </c>
      <c r="N5" s="28" t="s">
        <v>311</v>
      </c>
      <c r="O5"/>
    </row>
    <row r="6" spans="1:15" x14ac:dyDescent="0.2">
      <c r="B6" s="113" t="s">
        <v>12</v>
      </c>
      <c r="C6" s="114" t="s">
        <v>423</v>
      </c>
      <c r="D6" s="59" t="s">
        <v>502</v>
      </c>
      <c r="E6" s="59" t="s">
        <v>503</v>
      </c>
      <c r="F6" s="59">
        <v>2</v>
      </c>
      <c r="I6" s="24" t="s">
        <v>500</v>
      </c>
      <c r="J6" s="24" t="s">
        <v>427</v>
      </c>
      <c r="K6" s="29">
        <v>2</v>
      </c>
      <c r="L6" s="30">
        <v>4</v>
      </c>
      <c r="M6" s="30">
        <v>2</v>
      </c>
      <c r="N6" s="31">
        <v>8</v>
      </c>
      <c r="O6"/>
    </row>
    <row r="7" spans="1:15" x14ac:dyDescent="0.2">
      <c r="B7" s="113" t="s">
        <v>13</v>
      </c>
      <c r="C7" s="114" t="s">
        <v>427</v>
      </c>
      <c r="D7" s="59" t="s">
        <v>500</v>
      </c>
      <c r="E7" s="59" t="s">
        <v>499</v>
      </c>
      <c r="F7" s="59">
        <v>1</v>
      </c>
      <c r="I7" s="24" t="s">
        <v>505</v>
      </c>
      <c r="J7" s="25"/>
      <c r="K7" s="29">
        <v>2</v>
      </c>
      <c r="L7" s="30">
        <v>4</v>
      </c>
      <c r="M7" s="30">
        <v>2</v>
      </c>
      <c r="N7" s="31">
        <v>8</v>
      </c>
      <c r="O7"/>
    </row>
    <row r="8" spans="1:15" x14ac:dyDescent="0.2">
      <c r="B8" s="113" t="s">
        <v>14</v>
      </c>
      <c r="C8" s="114" t="s">
        <v>423</v>
      </c>
      <c r="D8" s="59" t="s">
        <v>498</v>
      </c>
      <c r="E8" s="59" t="s">
        <v>499</v>
      </c>
      <c r="F8" s="59">
        <v>3</v>
      </c>
      <c r="I8" s="24" t="s">
        <v>502</v>
      </c>
      <c r="J8" s="24" t="s">
        <v>427</v>
      </c>
      <c r="K8" s="29">
        <v>1</v>
      </c>
      <c r="L8" s="30">
        <v>1</v>
      </c>
      <c r="M8" s="30">
        <v>1</v>
      </c>
      <c r="N8" s="31">
        <v>3</v>
      </c>
      <c r="O8"/>
    </row>
    <row r="9" spans="1:15" x14ac:dyDescent="0.2">
      <c r="B9" s="113" t="s">
        <v>15</v>
      </c>
      <c r="C9" s="114" t="s">
        <v>427</v>
      </c>
      <c r="D9" s="59" t="s">
        <v>498</v>
      </c>
      <c r="E9" s="59" t="s">
        <v>501</v>
      </c>
      <c r="F9" s="59">
        <v>2</v>
      </c>
      <c r="I9" s="24" t="s">
        <v>506</v>
      </c>
      <c r="J9" s="25"/>
      <c r="K9" s="29">
        <v>1</v>
      </c>
      <c r="L9" s="30">
        <v>1</v>
      </c>
      <c r="M9" s="30">
        <v>1</v>
      </c>
      <c r="N9" s="31">
        <v>3</v>
      </c>
      <c r="O9"/>
    </row>
    <row r="10" spans="1:15" x14ac:dyDescent="0.2">
      <c r="B10" s="113" t="s">
        <v>16</v>
      </c>
      <c r="C10" s="114" t="s">
        <v>427</v>
      </c>
      <c r="D10" s="59" t="s">
        <v>500</v>
      </c>
      <c r="E10" s="59" t="s">
        <v>503</v>
      </c>
      <c r="F10" s="59">
        <v>4</v>
      </c>
      <c r="I10" s="35" t="s">
        <v>311</v>
      </c>
      <c r="J10" s="68"/>
      <c r="K10" s="36">
        <v>3</v>
      </c>
      <c r="L10" s="37">
        <v>5</v>
      </c>
      <c r="M10" s="37">
        <v>3</v>
      </c>
      <c r="N10" s="38">
        <v>11</v>
      </c>
      <c r="O10"/>
    </row>
    <row r="11" spans="1:15" x14ac:dyDescent="0.2">
      <c r="B11" s="113" t="s">
        <v>17</v>
      </c>
      <c r="C11" s="114" t="s">
        <v>427</v>
      </c>
      <c r="D11" s="59" t="s">
        <v>502</v>
      </c>
      <c r="E11" s="59" t="s">
        <v>503</v>
      </c>
      <c r="F11" s="59">
        <v>2</v>
      </c>
      <c r="I11"/>
      <c r="J11"/>
      <c r="K11"/>
      <c r="L11"/>
      <c r="M11"/>
      <c r="N11"/>
      <c r="O11"/>
    </row>
    <row r="12" spans="1:15" x14ac:dyDescent="0.2">
      <c r="B12" s="113" t="s">
        <v>18</v>
      </c>
      <c r="C12" s="114" t="s">
        <v>427</v>
      </c>
      <c r="D12" s="59" t="s">
        <v>500</v>
      </c>
      <c r="E12" s="59" t="s">
        <v>499</v>
      </c>
      <c r="F12" s="59">
        <v>1</v>
      </c>
      <c r="I12"/>
      <c r="J12"/>
      <c r="K12"/>
      <c r="L12"/>
      <c r="M12"/>
      <c r="N12"/>
      <c r="O12"/>
    </row>
    <row r="13" spans="1:15" x14ac:dyDescent="0.2">
      <c r="B13" s="113" t="s">
        <v>19</v>
      </c>
      <c r="C13" s="114" t="s">
        <v>427</v>
      </c>
      <c r="D13" s="59" t="s">
        <v>504</v>
      </c>
      <c r="E13" s="59" t="s">
        <v>503</v>
      </c>
      <c r="F13" s="59">
        <v>2</v>
      </c>
      <c r="I13"/>
      <c r="J13"/>
      <c r="K13"/>
      <c r="L13"/>
      <c r="M13"/>
      <c r="N13"/>
      <c r="O13"/>
    </row>
    <row r="14" spans="1:15" x14ac:dyDescent="0.2">
      <c r="B14" s="113" t="s">
        <v>20</v>
      </c>
      <c r="C14" s="114" t="s">
        <v>423</v>
      </c>
      <c r="D14" s="59" t="s">
        <v>498</v>
      </c>
      <c r="E14" s="59" t="s">
        <v>501</v>
      </c>
      <c r="F14" s="59">
        <v>3</v>
      </c>
      <c r="I14"/>
      <c r="J14"/>
      <c r="K14"/>
      <c r="L14"/>
      <c r="M14"/>
      <c r="N14"/>
      <c r="O14"/>
    </row>
    <row r="15" spans="1:15" x14ac:dyDescent="0.2">
      <c r="B15" s="113" t="s">
        <v>21</v>
      </c>
      <c r="C15" s="114" t="s">
        <v>427</v>
      </c>
      <c r="D15" s="59" t="s">
        <v>502</v>
      </c>
      <c r="E15" s="59" t="s">
        <v>501</v>
      </c>
      <c r="F15" s="59">
        <v>5</v>
      </c>
      <c r="I15"/>
      <c r="J15"/>
      <c r="K15"/>
      <c r="L15"/>
      <c r="M15"/>
      <c r="N15"/>
      <c r="O15"/>
    </row>
    <row r="16" spans="1:15" x14ac:dyDescent="0.2">
      <c r="B16" s="113" t="s">
        <v>22</v>
      </c>
      <c r="C16" s="114" t="s">
        <v>423</v>
      </c>
      <c r="D16" s="59" t="s">
        <v>504</v>
      </c>
      <c r="E16" s="59" t="s">
        <v>499</v>
      </c>
      <c r="F16" s="59">
        <v>4</v>
      </c>
      <c r="I16"/>
      <c r="J16"/>
      <c r="K16"/>
      <c r="L16"/>
      <c r="M16"/>
      <c r="N16"/>
      <c r="O16"/>
    </row>
    <row r="17" spans="2:15" x14ac:dyDescent="0.2">
      <c r="B17" s="113" t="s">
        <v>23</v>
      </c>
      <c r="C17" s="114" t="s">
        <v>427</v>
      </c>
      <c r="D17" s="59" t="s">
        <v>498</v>
      </c>
      <c r="E17" s="59" t="s">
        <v>499</v>
      </c>
      <c r="F17" s="59">
        <v>2</v>
      </c>
      <c r="I17"/>
      <c r="J17"/>
      <c r="K17"/>
      <c r="L17"/>
      <c r="M17"/>
      <c r="N17"/>
      <c r="O17"/>
    </row>
    <row r="18" spans="2:15" x14ac:dyDescent="0.2">
      <c r="B18" s="113" t="s">
        <v>24</v>
      </c>
      <c r="C18" s="114" t="s">
        <v>427</v>
      </c>
      <c r="D18" s="59" t="s">
        <v>500</v>
      </c>
      <c r="E18" s="59" t="s">
        <v>499</v>
      </c>
      <c r="F18" s="59">
        <v>3</v>
      </c>
      <c r="I18"/>
      <c r="J18"/>
      <c r="K18"/>
      <c r="L18"/>
      <c r="M18"/>
      <c r="N18"/>
      <c r="O18"/>
    </row>
    <row r="19" spans="2:15" x14ac:dyDescent="0.2">
      <c r="B19" s="113" t="s">
        <v>25</v>
      </c>
      <c r="C19" s="114" t="s">
        <v>427</v>
      </c>
      <c r="D19" s="59" t="s">
        <v>502</v>
      </c>
      <c r="E19" s="59" t="s">
        <v>499</v>
      </c>
      <c r="F19" s="59">
        <v>1</v>
      </c>
      <c r="O19"/>
    </row>
    <row r="20" spans="2:15" x14ac:dyDescent="0.2">
      <c r="B20" s="113" t="s">
        <v>26</v>
      </c>
      <c r="C20" s="114" t="s">
        <v>423</v>
      </c>
      <c r="D20" s="59" t="s">
        <v>504</v>
      </c>
      <c r="E20" s="59" t="s">
        <v>503</v>
      </c>
      <c r="F20" s="59">
        <v>4</v>
      </c>
      <c r="O20"/>
    </row>
    <row r="21" spans="2:15" x14ac:dyDescent="0.2">
      <c r="B21" s="113" t="s">
        <v>27</v>
      </c>
      <c r="C21" s="114" t="s">
        <v>427</v>
      </c>
      <c r="D21" s="59" t="s">
        <v>500</v>
      </c>
      <c r="E21" s="59" t="s">
        <v>501</v>
      </c>
      <c r="F21" s="59">
        <v>6</v>
      </c>
      <c r="O21"/>
    </row>
    <row r="22" spans="2:15" x14ac:dyDescent="0.2">
      <c r="B22" s="113" t="s">
        <v>28</v>
      </c>
      <c r="C22" s="114" t="s">
        <v>427</v>
      </c>
      <c r="D22" s="59" t="s">
        <v>500</v>
      </c>
      <c r="E22" s="59" t="s">
        <v>499</v>
      </c>
      <c r="F22" s="59">
        <v>4</v>
      </c>
      <c r="O22"/>
    </row>
    <row r="23" spans="2:15" x14ac:dyDescent="0.2">
      <c r="B23" s="113" t="s">
        <v>29</v>
      </c>
      <c r="C23" s="114" t="s">
        <v>427</v>
      </c>
      <c r="D23" s="59" t="s">
        <v>498</v>
      </c>
      <c r="E23" s="59" t="s">
        <v>503</v>
      </c>
      <c r="F23" s="59">
        <v>3</v>
      </c>
      <c r="O23"/>
    </row>
    <row r="24" spans="2:15" x14ac:dyDescent="0.2">
      <c r="B24" s="113" t="s">
        <v>30</v>
      </c>
      <c r="C24" s="114" t="s">
        <v>427</v>
      </c>
      <c r="D24" s="59" t="s">
        <v>504</v>
      </c>
      <c r="E24" s="59" t="s">
        <v>503</v>
      </c>
      <c r="F24" s="59">
        <v>2</v>
      </c>
      <c r="O24"/>
    </row>
    <row r="25" spans="2:15" x14ac:dyDescent="0.2">
      <c r="B25" s="113" t="s">
        <v>31</v>
      </c>
      <c r="C25" s="114" t="s">
        <v>427</v>
      </c>
      <c r="D25" s="59" t="s">
        <v>500</v>
      </c>
      <c r="E25" s="59" t="s">
        <v>503</v>
      </c>
      <c r="F25" s="59">
        <v>4</v>
      </c>
      <c r="O25"/>
    </row>
    <row r="26" spans="2:15" x14ac:dyDescent="0.2">
      <c r="B26" s="113" t="s">
        <v>32</v>
      </c>
      <c r="C26" s="114" t="s">
        <v>427</v>
      </c>
      <c r="D26" s="59" t="s">
        <v>498</v>
      </c>
      <c r="E26" s="59" t="s">
        <v>503</v>
      </c>
      <c r="F26" s="59">
        <v>6</v>
      </c>
      <c r="O26"/>
    </row>
    <row r="27" spans="2:15" x14ac:dyDescent="0.2">
      <c r="B27" s="113" t="s">
        <v>33</v>
      </c>
      <c r="C27" s="114" t="s">
        <v>427</v>
      </c>
      <c r="D27" s="59" t="s">
        <v>500</v>
      </c>
      <c r="E27" s="59" t="s">
        <v>501</v>
      </c>
      <c r="F27" s="59">
        <v>2</v>
      </c>
      <c r="O27"/>
    </row>
  </sheetData>
  <dataValidations count="3">
    <dataValidation type="list" allowBlank="1" showInputMessage="1" showErrorMessage="1" sqref="E4:E27">
      <formula1>"osoba, družstvo, stát"</formula1>
    </dataValidation>
    <dataValidation type="list" allowBlank="1" showInputMessage="1" showErrorMessage="1" sqref="D4:D27">
      <formula1>"rozvedená(ý), svobodná(ý), vdova(ec), vdaná-ženatý"</formula1>
    </dataValidation>
    <dataValidation type="list" allowBlank="1" showInputMessage="1" showErrorMessage="1" sqref="C4:C27">
      <formula1>"muž, žena"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  <drawing r:id="rId3"/>
  <legacyDrawing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3"/>
  <sheetViews>
    <sheetView topLeftCell="A112" workbookViewId="0">
      <selection activeCell="I295" sqref="I295"/>
    </sheetView>
  </sheetViews>
  <sheetFormatPr defaultRowHeight="15" x14ac:dyDescent="0.3"/>
  <cols>
    <col min="1" max="1" width="19" style="180" bestFit="1" customWidth="1"/>
    <col min="2" max="2" width="18.85546875" style="180" bestFit="1" customWidth="1"/>
    <col min="3" max="3" width="13.28515625" style="180" bestFit="1" customWidth="1"/>
    <col min="4" max="4" width="8.140625" style="6" customWidth="1"/>
    <col min="5" max="6" width="18.85546875" style="6" bestFit="1" customWidth="1"/>
    <col min="7" max="7" width="13.7109375" style="6" bestFit="1" customWidth="1"/>
    <col min="8" max="243" width="9.140625" style="6"/>
    <col min="244" max="245" width="18.85546875" style="6" bestFit="1" customWidth="1"/>
    <col min="246" max="246" width="12.85546875" style="6" bestFit="1" customWidth="1"/>
    <col min="247" max="250" width="8.140625" style="6" customWidth="1"/>
    <col min="251" max="251" width="13.7109375" style="6" customWidth="1"/>
    <col min="252" max="262" width="18.85546875" style="6" bestFit="1" customWidth="1"/>
    <col min="263" max="263" width="13.7109375" style="6" bestFit="1" customWidth="1"/>
    <col min="264" max="499" width="9.140625" style="6"/>
    <col min="500" max="501" width="18.85546875" style="6" bestFit="1" customWidth="1"/>
    <col min="502" max="502" width="12.85546875" style="6" bestFit="1" customWidth="1"/>
    <col min="503" max="506" width="8.140625" style="6" customWidth="1"/>
    <col min="507" max="507" width="13.7109375" style="6" customWidth="1"/>
    <col min="508" max="518" width="18.85546875" style="6" bestFit="1" customWidth="1"/>
    <col min="519" max="519" width="13.7109375" style="6" bestFit="1" customWidth="1"/>
    <col min="520" max="755" width="9.140625" style="6"/>
    <col min="756" max="757" width="18.85546875" style="6" bestFit="1" customWidth="1"/>
    <col min="758" max="758" width="12.85546875" style="6" bestFit="1" customWidth="1"/>
    <col min="759" max="762" width="8.140625" style="6" customWidth="1"/>
    <col min="763" max="763" width="13.7109375" style="6" customWidth="1"/>
    <col min="764" max="774" width="18.85546875" style="6" bestFit="1" customWidth="1"/>
    <col min="775" max="775" width="13.7109375" style="6" bestFit="1" customWidth="1"/>
    <col min="776" max="1011" width="9.140625" style="6"/>
    <col min="1012" max="1013" width="18.85546875" style="6" bestFit="1" customWidth="1"/>
    <col min="1014" max="1014" width="12.85546875" style="6" bestFit="1" customWidth="1"/>
    <col min="1015" max="1018" width="8.140625" style="6" customWidth="1"/>
    <col min="1019" max="1019" width="13.7109375" style="6" customWidth="1"/>
    <col min="1020" max="1030" width="18.85546875" style="6" bestFit="1" customWidth="1"/>
    <col min="1031" max="1031" width="13.7109375" style="6" bestFit="1" customWidth="1"/>
    <col min="1032" max="1267" width="9.140625" style="6"/>
    <col min="1268" max="1269" width="18.85546875" style="6" bestFit="1" customWidth="1"/>
    <col min="1270" max="1270" width="12.85546875" style="6" bestFit="1" customWidth="1"/>
    <col min="1271" max="1274" width="8.140625" style="6" customWidth="1"/>
    <col min="1275" max="1275" width="13.7109375" style="6" customWidth="1"/>
    <col min="1276" max="1286" width="18.85546875" style="6" bestFit="1" customWidth="1"/>
    <col min="1287" max="1287" width="13.7109375" style="6" bestFit="1" customWidth="1"/>
    <col min="1288" max="1523" width="9.140625" style="6"/>
    <col min="1524" max="1525" width="18.85546875" style="6" bestFit="1" customWidth="1"/>
    <col min="1526" max="1526" width="12.85546875" style="6" bestFit="1" customWidth="1"/>
    <col min="1527" max="1530" width="8.140625" style="6" customWidth="1"/>
    <col min="1531" max="1531" width="13.7109375" style="6" customWidth="1"/>
    <col min="1532" max="1542" width="18.85546875" style="6" bestFit="1" customWidth="1"/>
    <col min="1543" max="1543" width="13.7109375" style="6" bestFit="1" customWidth="1"/>
    <col min="1544" max="1779" width="9.140625" style="6"/>
    <col min="1780" max="1781" width="18.85546875" style="6" bestFit="1" customWidth="1"/>
    <col min="1782" max="1782" width="12.85546875" style="6" bestFit="1" customWidth="1"/>
    <col min="1783" max="1786" width="8.140625" style="6" customWidth="1"/>
    <col min="1787" max="1787" width="13.7109375" style="6" customWidth="1"/>
    <col min="1788" max="1798" width="18.85546875" style="6" bestFit="1" customWidth="1"/>
    <col min="1799" max="1799" width="13.7109375" style="6" bestFit="1" customWidth="1"/>
    <col min="1800" max="2035" width="9.140625" style="6"/>
    <col min="2036" max="2037" width="18.85546875" style="6" bestFit="1" customWidth="1"/>
    <col min="2038" max="2038" width="12.85546875" style="6" bestFit="1" customWidth="1"/>
    <col min="2039" max="2042" width="8.140625" style="6" customWidth="1"/>
    <col min="2043" max="2043" width="13.7109375" style="6" customWidth="1"/>
    <col min="2044" max="2054" width="18.85546875" style="6" bestFit="1" customWidth="1"/>
    <col min="2055" max="2055" width="13.7109375" style="6" bestFit="1" customWidth="1"/>
    <col min="2056" max="2291" width="9.140625" style="6"/>
    <col min="2292" max="2293" width="18.85546875" style="6" bestFit="1" customWidth="1"/>
    <col min="2294" max="2294" width="12.85546875" style="6" bestFit="1" customWidth="1"/>
    <col min="2295" max="2298" width="8.140625" style="6" customWidth="1"/>
    <col min="2299" max="2299" width="13.7109375" style="6" customWidth="1"/>
    <col min="2300" max="2310" width="18.85546875" style="6" bestFit="1" customWidth="1"/>
    <col min="2311" max="2311" width="13.7109375" style="6" bestFit="1" customWidth="1"/>
    <col min="2312" max="2547" width="9.140625" style="6"/>
    <col min="2548" max="2549" width="18.85546875" style="6" bestFit="1" customWidth="1"/>
    <col min="2550" max="2550" width="12.85546875" style="6" bestFit="1" customWidth="1"/>
    <col min="2551" max="2554" width="8.140625" style="6" customWidth="1"/>
    <col min="2555" max="2555" width="13.7109375" style="6" customWidth="1"/>
    <col min="2556" max="2566" width="18.85546875" style="6" bestFit="1" customWidth="1"/>
    <col min="2567" max="2567" width="13.7109375" style="6" bestFit="1" customWidth="1"/>
    <col min="2568" max="2803" width="9.140625" style="6"/>
    <col min="2804" max="2805" width="18.85546875" style="6" bestFit="1" customWidth="1"/>
    <col min="2806" max="2806" width="12.85546875" style="6" bestFit="1" customWidth="1"/>
    <col min="2807" max="2810" width="8.140625" style="6" customWidth="1"/>
    <col min="2811" max="2811" width="13.7109375" style="6" customWidth="1"/>
    <col min="2812" max="2822" width="18.85546875" style="6" bestFit="1" customWidth="1"/>
    <col min="2823" max="2823" width="13.7109375" style="6" bestFit="1" customWidth="1"/>
    <col min="2824" max="3059" width="9.140625" style="6"/>
    <col min="3060" max="3061" width="18.85546875" style="6" bestFit="1" customWidth="1"/>
    <col min="3062" max="3062" width="12.85546875" style="6" bestFit="1" customWidth="1"/>
    <col min="3063" max="3066" width="8.140625" style="6" customWidth="1"/>
    <col min="3067" max="3067" width="13.7109375" style="6" customWidth="1"/>
    <col min="3068" max="3078" width="18.85546875" style="6" bestFit="1" customWidth="1"/>
    <col min="3079" max="3079" width="13.7109375" style="6" bestFit="1" customWidth="1"/>
    <col min="3080" max="3315" width="9.140625" style="6"/>
    <col min="3316" max="3317" width="18.85546875" style="6" bestFit="1" customWidth="1"/>
    <col min="3318" max="3318" width="12.85546875" style="6" bestFit="1" customWidth="1"/>
    <col min="3319" max="3322" width="8.140625" style="6" customWidth="1"/>
    <col min="3323" max="3323" width="13.7109375" style="6" customWidth="1"/>
    <col min="3324" max="3334" width="18.85546875" style="6" bestFit="1" customWidth="1"/>
    <col min="3335" max="3335" width="13.7109375" style="6" bestFit="1" customWidth="1"/>
    <col min="3336" max="3571" width="9.140625" style="6"/>
    <col min="3572" max="3573" width="18.85546875" style="6" bestFit="1" customWidth="1"/>
    <col min="3574" max="3574" width="12.85546875" style="6" bestFit="1" customWidth="1"/>
    <col min="3575" max="3578" width="8.140625" style="6" customWidth="1"/>
    <col min="3579" max="3579" width="13.7109375" style="6" customWidth="1"/>
    <col min="3580" max="3590" width="18.85546875" style="6" bestFit="1" customWidth="1"/>
    <col min="3591" max="3591" width="13.7109375" style="6" bestFit="1" customWidth="1"/>
    <col min="3592" max="3827" width="9.140625" style="6"/>
    <col min="3828" max="3829" width="18.85546875" style="6" bestFit="1" customWidth="1"/>
    <col min="3830" max="3830" width="12.85546875" style="6" bestFit="1" customWidth="1"/>
    <col min="3831" max="3834" width="8.140625" style="6" customWidth="1"/>
    <col min="3835" max="3835" width="13.7109375" style="6" customWidth="1"/>
    <col min="3836" max="3846" width="18.85546875" style="6" bestFit="1" customWidth="1"/>
    <col min="3847" max="3847" width="13.7109375" style="6" bestFit="1" customWidth="1"/>
    <col min="3848" max="4083" width="9.140625" style="6"/>
    <col min="4084" max="4085" width="18.85546875" style="6" bestFit="1" customWidth="1"/>
    <col min="4086" max="4086" width="12.85546875" style="6" bestFit="1" customWidth="1"/>
    <col min="4087" max="4090" width="8.140625" style="6" customWidth="1"/>
    <col min="4091" max="4091" width="13.7109375" style="6" customWidth="1"/>
    <col min="4092" max="4102" width="18.85546875" style="6" bestFit="1" customWidth="1"/>
    <col min="4103" max="4103" width="13.7109375" style="6" bestFit="1" customWidth="1"/>
    <col min="4104" max="4339" width="9.140625" style="6"/>
    <col min="4340" max="4341" width="18.85546875" style="6" bestFit="1" customWidth="1"/>
    <col min="4342" max="4342" width="12.85546875" style="6" bestFit="1" customWidth="1"/>
    <col min="4343" max="4346" width="8.140625" style="6" customWidth="1"/>
    <col min="4347" max="4347" width="13.7109375" style="6" customWidth="1"/>
    <col min="4348" max="4358" width="18.85546875" style="6" bestFit="1" customWidth="1"/>
    <col min="4359" max="4359" width="13.7109375" style="6" bestFit="1" customWidth="1"/>
    <col min="4360" max="4595" width="9.140625" style="6"/>
    <col min="4596" max="4597" width="18.85546875" style="6" bestFit="1" customWidth="1"/>
    <col min="4598" max="4598" width="12.85546875" style="6" bestFit="1" customWidth="1"/>
    <col min="4599" max="4602" width="8.140625" style="6" customWidth="1"/>
    <col min="4603" max="4603" width="13.7109375" style="6" customWidth="1"/>
    <col min="4604" max="4614" width="18.85546875" style="6" bestFit="1" customWidth="1"/>
    <col min="4615" max="4615" width="13.7109375" style="6" bestFit="1" customWidth="1"/>
    <col min="4616" max="4851" width="9.140625" style="6"/>
    <col min="4852" max="4853" width="18.85546875" style="6" bestFit="1" customWidth="1"/>
    <col min="4854" max="4854" width="12.85546875" style="6" bestFit="1" customWidth="1"/>
    <col min="4855" max="4858" width="8.140625" style="6" customWidth="1"/>
    <col min="4859" max="4859" width="13.7109375" style="6" customWidth="1"/>
    <col min="4860" max="4870" width="18.85546875" style="6" bestFit="1" customWidth="1"/>
    <col min="4871" max="4871" width="13.7109375" style="6" bestFit="1" customWidth="1"/>
    <col min="4872" max="5107" width="9.140625" style="6"/>
    <col min="5108" max="5109" width="18.85546875" style="6" bestFit="1" customWidth="1"/>
    <col min="5110" max="5110" width="12.85546875" style="6" bestFit="1" customWidth="1"/>
    <col min="5111" max="5114" width="8.140625" style="6" customWidth="1"/>
    <col min="5115" max="5115" width="13.7109375" style="6" customWidth="1"/>
    <col min="5116" max="5126" width="18.85546875" style="6" bestFit="1" customWidth="1"/>
    <col min="5127" max="5127" width="13.7109375" style="6" bestFit="1" customWidth="1"/>
    <col min="5128" max="5363" width="9.140625" style="6"/>
    <col min="5364" max="5365" width="18.85546875" style="6" bestFit="1" customWidth="1"/>
    <col min="5366" max="5366" width="12.85546875" style="6" bestFit="1" customWidth="1"/>
    <col min="5367" max="5370" width="8.140625" style="6" customWidth="1"/>
    <col min="5371" max="5371" width="13.7109375" style="6" customWidth="1"/>
    <col min="5372" max="5382" width="18.85546875" style="6" bestFit="1" customWidth="1"/>
    <col min="5383" max="5383" width="13.7109375" style="6" bestFit="1" customWidth="1"/>
    <col min="5384" max="5619" width="9.140625" style="6"/>
    <col min="5620" max="5621" width="18.85546875" style="6" bestFit="1" customWidth="1"/>
    <col min="5622" max="5622" width="12.85546875" style="6" bestFit="1" customWidth="1"/>
    <col min="5623" max="5626" width="8.140625" style="6" customWidth="1"/>
    <col min="5627" max="5627" width="13.7109375" style="6" customWidth="1"/>
    <col min="5628" max="5638" width="18.85546875" style="6" bestFit="1" customWidth="1"/>
    <col min="5639" max="5639" width="13.7109375" style="6" bestFit="1" customWidth="1"/>
    <col min="5640" max="5875" width="9.140625" style="6"/>
    <col min="5876" max="5877" width="18.85546875" style="6" bestFit="1" customWidth="1"/>
    <col min="5878" max="5878" width="12.85546875" style="6" bestFit="1" customWidth="1"/>
    <col min="5879" max="5882" width="8.140625" style="6" customWidth="1"/>
    <col min="5883" max="5883" width="13.7109375" style="6" customWidth="1"/>
    <col min="5884" max="5894" width="18.85546875" style="6" bestFit="1" customWidth="1"/>
    <col min="5895" max="5895" width="13.7109375" style="6" bestFit="1" customWidth="1"/>
    <col min="5896" max="6131" width="9.140625" style="6"/>
    <col min="6132" max="6133" width="18.85546875" style="6" bestFit="1" customWidth="1"/>
    <col min="6134" max="6134" width="12.85546875" style="6" bestFit="1" customWidth="1"/>
    <col min="6135" max="6138" width="8.140625" style="6" customWidth="1"/>
    <col min="6139" max="6139" width="13.7109375" style="6" customWidth="1"/>
    <col min="6140" max="6150" width="18.85546875" style="6" bestFit="1" customWidth="1"/>
    <col min="6151" max="6151" width="13.7109375" style="6" bestFit="1" customWidth="1"/>
    <col min="6152" max="6387" width="9.140625" style="6"/>
    <col min="6388" max="6389" width="18.85546875" style="6" bestFit="1" customWidth="1"/>
    <col min="6390" max="6390" width="12.85546875" style="6" bestFit="1" customWidth="1"/>
    <col min="6391" max="6394" width="8.140625" style="6" customWidth="1"/>
    <col min="6395" max="6395" width="13.7109375" style="6" customWidth="1"/>
    <col min="6396" max="6406" width="18.85546875" style="6" bestFit="1" customWidth="1"/>
    <col min="6407" max="6407" width="13.7109375" style="6" bestFit="1" customWidth="1"/>
    <col min="6408" max="6643" width="9.140625" style="6"/>
    <col min="6644" max="6645" width="18.85546875" style="6" bestFit="1" customWidth="1"/>
    <col min="6646" max="6646" width="12.85546875" style="6" bestFit="1" customWidth="1"/>
    <col min="6647" max="6650" width="8.140625" style="6" customWidth="1"/>
    <col min="6651" max="6651" width="13.7109375" style="6" customWidth="1"/>
    <col min="6652" max="6662" width="18.85546875" style="6" bestFit="1" customWidth="1"/>
    <col min="6663" max="6663" width="13.7109375" style="6" bestFit="1" customWidth="1"/>
    <col min="6664" max="6899" width="9.140625" style="6"/>
    <col min="6900" max="6901" width="18.85546875" style="6" bestFit="1" customWidth="1"/>
    <col min="6902" max="6902" width="12.85546875" style="6" bestFit="1" customWidth="1"/>
    <col min="6903" max="6906" width="8.140625" style="6" customWidth="1"/>
    <col min="6907" max="6907" width="13.7109375" style="6" customWidth="1"/>
    <col min="6908" max="6918" width="18.85546875" style="6" bestFit="1" customWidth="1"/>
    <col min="6919" max="6919" width="13.7109375" style="6" bestFit="1" customWidth="1"/>
    <col min="6920" max="7155" width="9.140625" style="6"/>
    <col min="7156" max="7157" width="18.85546875" style="6" bestFit="1" customWidth="1"/>
    <col min="7158" max="7158" width="12.85546875" style="6" bestFit="1" customWidth="1"/>
    <col min="7159" max="7162" width="8.140625" style="6" customWidth="1"/>
    <col min="7163" max="7163" width="13.7109375" style="6" customWidth="1"/>
    <col min="7164" max="7174" width="18.85546875" style="6" bestFit="1" customWidth="1"/>
    <col min="7175" max="7175" width="13.7109375" style="6" bestFit="1" customWidth="1"/>
    <col min="7176" max="7411" width="9.140625" style="6"/>
    <col min="7412" max="7413" width="18.85546875" style="6" bestFit="1" customWidth="1"/>
    <col min="7414" max="7414" width="12.85546875" style="6" bestFit="1" customWidth="1"/>
    <col min="7415" max="7418" width="8.140625" style="6" customWidth="1"/>
    <col min="7419" max="7419" width="13.7109375" style="6" customWidth="1"/>
    <col min="7420" max="7430" width="18.85546875" style="6" bestFit="1" customWidth="1"/>
    <col min="7431" max="7431" width="13.7109375" style="6" bestFit="1" customWidth="1"/>
    <col min="7432" max="7667" width="9.140625" style="6"/>
    <col min="7668" max="7669" width="18.85546875" style="6" bestFit="1" customWidth="1"/>
    <col min="7670" max="7670" width="12.85546875" style="6" bestFit="1" customWidth="1"/>
    <col min="7671" max="7674" width="8.140625" style="6" customWidth="1"/>
    <col min="7675" max="7675" width="13.7109375" style="6" customWidth="1"/>
    <col min="7676" max="7686" width="18.85546875" style="6" bestFit="1" customWidth="1"/>
    <col min="7687" max="7687" width="13.7109375" style="6" bestFit="1" customWidth="1"/>
    <col min="7688" max="7923" width="9.140625" style="6"/>
    <col min="7924" max="7925" width="18.85546875" style="6" bestFit="1" customWidth="1"/>
    <col min="7926" max="7926" width="12.85546875" style="6" bestFit="1" customWidth="1"/>
    <col min="7927" max="7930" width="8.140625" style="6" customWidth="1"/>
    <col min="7931" max="7931" width="13.7109375" style="6" customWidth="1"/>
    <col min="7932" max="7942" width="18.85546875" style="6" bestFit="1" customWidth="1"/>
    <col min="7943" max="7943" width="13.7109375" style="6" bestFit="1" customWidth="1"/>
    <col min="7944" max="8179" width="9.140625" style="6"/>
    <col min="8180" max="8181" width="18.85546875" style="6" bestFit="1" customWidth="1"/>
    <col min="8182" max="8182" width="12.85546875" style="6" bestFit="1" customWidth="1"/>
    <col min="8183" max="8186" width="8.140625" style="6" customWidth="1"/>
    <col min="8187" max="8187" width="13.7109375" style="6" customWidth="1"/>
    <col min="8188" max="8198" width="18.85546875" style="6" bestFit="1" customWidth="1"/>
    <col min="8199" max="8199" width="13.7109375" style="6" bestFit="1" customWidth="1"/>
    <col min="8200" max="8435" width="9.140625" style="6"/>
    <col min="8436" max="8437" width="18.85546875" style="6" bestFit="1" customWidth="1"/>
    <col min="8438" max="8438" width="12.85546875" style="6" bestFit="1" customWidth="1"/>
    <col min="8439" max="8442" width="8.140625" style="6" customWidth="1"/>
    <col min="8443" max="8443" width="13.7109375" style="6" customWidth="1"/>
    <col min="8444" max="8454" width="18.85546875" style="6" bestFit="1" customWidth="1"/>
    <col min="8455" max="8455" width="13.7109375" style="6" bestFit="1" customWidth="1"/>
    <col min="8456" max="8691" width="9.140625" style="6"/>
    <col min="8692" max="8693" width="18.85546875" style="6" bestFit="1" customWidth="1"/>
    <col min="8694" max="8694" width="12.85546875" style="6" bestFit="1" customWidth="1"/>
    <col min="8695" max="8698" width="8.140625" style="6" customWidth="1"/>
    <col min="8699" max="8699" width="13.7109375" style="6" customWidth="1"/>
    <col min="8700" max="8710" width="18.85546875" style="6" bestFit="1" customWidth="1"/>
    <col min="8711" max="8711" width="13.7109375" style="6" bestFit="1" customWidth="1"/>
    <col min="8712" max="8947" width="9.140625" style="6"/>
    <col min="8948" max="8949" width="18.85546875" style="6" bestFit="1" customWidth="1"/>
    <col min="8950" max="8950" width="12.85546875" style="6" bestFit="1" customWidth="1"/>
    <col min="8951" max="8954" width="8.140625" style="6" customWidth="1"/>
    <col min="8955" max="8955" width="13.7109375" style="6" customWidth="1"/>
    <col min="8956" max="8966" width="18.85546875" style="6" bestFit="1" customWidth="1"/>
    <col min="8967" max="8967" width="13.7109375" style="6" bestFit="1" customWidth="1"/>
    <col min="8968" max="9203" width="9.140625" style="6"/>
    <col min="9204" max="9205" width="18.85546875" style="6" bestFit="1" customWidth="1"/>
    <col min="9206" max="9206" width="12.85546875" style="6" bestFit="1" customWidth="1"/>
    <col min="9207" max="9210" width="8.140625" style="6" customWidth="1"/>
    <col min="9211" max="9211" width="13.7109375" style="6" customWidth="1"/>
    <col min="9212" max="9222" width="18.85546875" style="6" bestFit="1" customWidth="1"/>
    <col min="9223" max="9223" width="13.7109375" style="6" bestFit="1" customWidth="1"/>
    <col min="9224" max="9459" width="9.140625" style="6"/>
    <col min="9460" max="9461" width="18.85546875" style="6" bestFit="1" customWidth="1"/>
    <col min="9462" max="9462" width="12.85546875" style="6" bestFit="1" customWidth="1"/>
    <col min="9463" max="9466" width="8.140625" style="6" customWidth="1"/>
    <col min="9467" max="9467" width="13.7109375" style="6" customWidth="1"/>
    <col min="9468" max="9478" width="18.85546875" style="6" bestFit="1" customWidth="1"/>
    <col min="9479" max="9479" width="13.7109375" style="6" bestFit="1" customWidth="1"/>
    <col min="9480" max="9715" width="9.140625" style="6"/>
    <col min="9716" max="9717" width="18.85546875" style="6" bestFit="1" customWidth="1"/>
    <col min="9718" max="9718" width="12.85546875" style="6" bestFit="1" customWidth="1"/>
    <col min="9719" max="9722" width="8.140625" style="6" customWidth="1"/>
    <col min="9723" max="9723" width="13.7109375" style="6" customWidth="1"/>
    <col min="9724" max="9734" width="18.85546875" style="6" bestFit="1" customWidth="1"/>
    <col min="9735" max="9735" width="13.7109375" style="6" bestFit="1" customWidth="1"/>
    <col min="9736" max="9971" width="9.140625" style="6"/>
    <col min="9972" max="9973" width="18.85546875" style="6" bestFit="1" customWidth="1"/>
    <col min="9974" max="9974" width="12.85546875" style="6" bestFit="1" customWidth="1"/>
    <col min="9975" max="9978" width="8.140625" style="6" customWidth="1"/>
    <col min="9979" max="9979" width="13.7109375" style="6" customWidth="1"/>
    <col min="9980" max="9990" width="18.85546875" style="6" bestFit="1" customWidth="1"/>
    <col min="9991" max="9991" width="13.7109375" style="6" bestFit="1" customWidth="1"/>
    <col min="9992" max="10227" width="9.140625" style="6"/>
    <col min="10228" max="10229" width="18.85546875" style="6" bestFit="1" customWidth="1"/>
    <col min="10230" max="10230" width="12.85546875" style="6" bestFit="1" customWidth="1"/>
    <col min="10231" max="10234" width="8.140625" style="6" customWidth="1"/>
    <col min="10235" max="10235" width="13.7109375" style="6" customWidth="1"/>
    <col min="10236" max="10246" width="18.85546875" style="6" bestFit="1" customWidth="1"/>
    <col min="10247" max="10247" width="13.7109375" style="6" bestFit="1" customWidth="1"/>
    <col min="10248" max="10483" width="9.140625" style="6"/>
    <col min="10484" max="10485" width="18.85546875" style="6" bestFit="1" customWidth="1"/>
    <col min="10486" max="10486" width="12.85546875" style="6" bestFit="1" customWidth="1"/>
    <col min="10487" max="10490" width="8.140625" style="6" customWidth="1"/>
    <col min="10491" max="10491" width="13.7109375" style="6" customWidth="1"/>
    <col min="10492" max="10502" width="18.85546875" style="6" bestFit="1" customWidth="1"/>
    <col min="10503" max="10503" width="13.7109375" style="6" bestFit="1" customWidth="1"/>
    <col min="10504" max="10739" width="9.140625" style="6"/>
    <col min="10740" max="10741" width="18.85546875" style="6" bestFit="1" customWidth="1"/>
    <col min="10742" max="10742" width="12.85546875" style="6" bestFit="1" customWidth="1"/>
    <col min="10743" max="10746" width="8.140625" style="6" customWidth="1"/>
    <col min="10747" max="10747" width="13.7109375" style="6" customWidth="1"/>
    <col min="10748" max="10758" width="18.85546875" style="6" bestFit="1" customWidth="1"/>
    <col min="10759" max="10759" width="13.7109375" style="6" bestFit="1" customWidth="1"/>
    <col min="10760" max="10995" width="9.140625" style="6"/>
    <col min="10996" max="10997" width="18.85546875" style="6" bestFit="1" customWidth="1"/>
    <col min="10998" max="10998" width="12.85546875" style="6" bestFit="1" customWidth="1"/>
    <col min="10999" max="11002" width="8.140625" style="6" customWidth="1"/>
    <col min="11003" max="11003" width="13.7109375" style="6" customWidth="1"/>
    <col min="11004" max="11014" width="18.85546875" style="6" bestFit="1" customWidth="1"/>
    <col min="11015" max="11015" width="13.7109375" style="6" bestFit="1" customWidth="1"/>
    <col min="11016" max="11251" width="9.140625" style="6"/>
    <col min="11252" max="11253" width="18.85546875" style="6" bestFit="1" customWidth="1"/>
    <col min="11254" max="11254" width="12.85546875" style="6" bestFit="1" customWidth="1"/>
    <col min="11255" max="11258" width="8.140625" style="6" customWidth="1"/>
    <col min="11259" max="11259" width="13.7109375" style="6" customWidth="1"/>
    <col min="11260" max="11270" width="18.85546875" style="6" bestFit="1" customWidth="1"/>
    <col min="11271" max="11271" width="13.7109375" style="6" bestFit="1" customWidth="1"/>
    <col min="11272" max="11507" width="9.140625" style="6"/>
    <col min="11508" max="11509" width="18.85546875" style="6" bestFit="1" customWidth="1"/>
    <col min="11510" max="11510" width="12.85546875" style="6" bestFit="1" customWidth="1"/>
    <col min="11511" max="11514" width="8.140625" style="6" customWidth="1"/>
    <col min="11515" max="11515" width="13.7109375" style="6" customWidth="1"/>
    <col min="11516" max="11526" width="18.85546875" style="6" bestFit="1" customWidth="1"/>
    <col min="11527" max="11527" width="13.7109375" style="6" bestFit="1" customWidth="1"/>
    <col min="11528" max="11763" width="9.140625" style="6"/>
    <col min="11764" max="11765" width="18.85546875" style="6" bestFit="1" customWidth="1"/>
    <col min="11766" max="11766" width="12.85546875" style="6" bestFit="1" customWidth="1"/>
    <col min="11767" max="11770" width="8.140625" style="6" customWidth="1"/>
    <col min="11771" max="11771" width="13.7109375" style="6" customWidth="1"/>
    <col min="11772" max="11782" width="18.85546875" style="6" bestFit="1" customWidth="1"/>
    <col min="11783" max="11783" width="13.7109375" style="6" bestFit="1" customWidth="1"/>
    <col min="11784" max="12019" width="9.140625" style="6"/>
    <col min="12020" max="12021" width="18.85546875" style="6" bestFit="1" customWidth="1"/>
    <col min="12022" max="12022" width="12.85546875" style="6" bestFit="1" customWidth="1"/>
    <col min="12023" max="12026" width="8.140625" style="6" customWidth="1"/>
    <col min="12027" max="12027" width="13.7109375" style="6" customWidth="1"/>
    <col min="12028" max="12038" width="18.85546875" style="6" bestFit="1" customWidth="1"/>
    <col min="12039" max="12039" width="13.7109375" style="6" bestFit="1" customWidth="1"/>
    <col min="12040" max="12275" width="9.140625" style="6"/>
    <col min="12276" max="12277" width="18.85546875" style="6" bestFit="1" customWidth="1"/>
    <col min="12278" max="12278" width="12.85546875" style="6" bestFit="1" customWidth="1"/>
    <col min="12279" max="12282" width="8.140625" style="6" customWidth="1"/>
    <col min="12283" max="12283" width="13.7109375" style="6" customWidth="1"/>
    <col min="12284" max="12294" width="18.85546875" style="6" bestFit="1" customWidth="1"/>
    <col min="12295" max="12295" width="13.7109375" style="6" bestFit="1" customWidth="1"/>
    <col min="12296" max="12531" width="9.140625" style="6"/>
    <col min="12532" max="12533" width="18.85546875" style="6" bestFit="1" customWidth="1"/>
    <col min="12534" max="12534" width="12.85546875" style="6" bestFit="1" customWidth="1"/>
    <col min="12535" max="12538" width="8.140625" style="6" customWidth="1"/>
    <col min="12539" max="12539" width="13.7109375" style="6" customWidth="1"/>
    <col min="12540" max="12550" width="18.85546875" style="6" bestFit="1" customWidth="1"/>
    <col min="12551" max="12551" width="13.7109375" style="6" bestFit="1" customWidth="1"/>
    <col min="12552" max="12787" width="9.140625" style="6"/>
    <col min="12788" max="12789" width="18.85546875" style="6" bestFit="1" customWidth="1"/>
    <col min="12790" max="12790" width="12.85546875" style="6" bestFit="1" customWidth="1"/>
    <col min="12791" max="12794" width="8.140625" style="6" customWidth="1"/>
    <col min="12795" max="12795" width="13.7109375" style="6" customWidth="1"/>
    <col min="12796" max="12806" width="18.85546875" style="6" bestFit="1" customWidth="1"/>
    <col min="12807" max="12807" width="13.7109375" style="6" bestFit="1" customWidth="1"/>
    <col min="12808" max="13043" width="9.140625" style="6"/>
    <col min="13044" max="13045" width="18.85546875" style="6" bestFit="1" customWidth="1"/>
    <col min="13046" max="13046" width="12.85546875" style="6" bestFit="1" customWidth="1"/>
    <col min="13047" max="13050" width="8.140625" style="6" customWidth="1"/>
    <col min="13051" max="13051" width="13.7109375" style="6" customWidth="1"/>
    <col min="13052" max="13062" width="18.85546875" style="6" bestFit="1" customWidth="1"/>
    <col min="13063" max="13063" width="13.7109375" style="6" bestFit="1" customWidth="1"/>
    <col min="13064" max="13299" width="9.140625" style="6"/>
    <col min="13300" max="13301" width="18.85546875" style="6" bestFit="1" customWidth="1"/>
    <col min="13302" max="13302" width="12.85546875" style="6" bestFit="1" customWidth="1"/>
    <col min="13303" max="13306" width="8.140625" style="6" customWidth="1"/>
    <col min="13307" max="13307" width="13.7109375" style="6" customWidth="1"/>
    <col min="13308" max="13318" width="18.85546875" style="6" bestFit="1" customWidth="1"/>
    <col min="13319" max="13319" width="13.7109375" style="6" bestFit="1" customWidth="1"/>
    <col min="13320" max="13555" width="9.140625" style="6"/>
    <col min="13556" max="13557" width="18.85546875" style="6" bestFit="1" customWidth="1"/>
    <col min="13558" max="13558" width="12.85546875" style="6" bestFit="1" customWidth="1"/>
    <col min="13559" max="13562" width="8.140625" style="6" customWidth="1"/>
    <col min="13563" max="13563" width="13.7109375" style="6" customWidth="1"/>
    <col min="13564" max="13574" width="18.85546875" style="6" bestFit="1" customWidth="1"/>
    <col min="13575" max="13575" width="13.7109375" style="6" bestFit="1" customWidth="1"/>
    <col min="13576" max="13811" width="9.140625" style="6"/>
    <col min="13812" max="13813" width="18.85546875" style="6" bestFit="1" customWidth="1"/>
    <col min="13814" max="13814" width="12.85546875" style="6" bestFit="1" customWidth="1"/>
    <col min="13815" max="13818" width="8.140625" style="6" customWidth="1"/>
    <col min="13819" max="13819" width="13.7109375" style="6" customWidth="1"/>
    <col min="13820" max="13830" width="18.85546875" style="6" bestFit="1" customWidth="1"/>
    <col min="13831" max="13831" width="13.7109375" style="6" bestFit="1" customWidth="1"/>
    <col min="13832" max="14067" width="9.140625" style="6"/>
    <col min="14068" max="14069" width="18.85546875" style="6" bestFit="1" customWidth="1"/>
    <col min="14070" max="14070" width="12.85546875" style="6" bestFit="1" customWidth="1"/>
    <col min="14071" max="14074" width="8.140625" style="6" customWidth="1"/>
    <col min="14075" max="14075" width="13.7109375" style="6" customWidth="1"/>
    <col min="14076" max="14086" width="18.85546875" style="6" bestFit="1" customWidth="1"/>
    <col min="14087" max="14087" width="13.7109375" style="6" bestFit="1" customWidth="1"/>
    <col min="14088" max="14323" width="9.140625" style="6"/>
    <col min="14324" max="14325" width="18.85546875" style="6" bestFit="1" customWidth="1"/>
    <col min="14326" max="14326" width="12.85546875" style="6" bestFit="1" customWidth="1"/>
    <col min="14327" max="14330" width="8.140625" style="6" customWidth="1"/>
    <col min="14331" max="14331" width="13.7109375" style="6" customWidth="1"/>
    <col min="14332" max="14342" width="18.85546875" style="6" bestFit="1" customWidth="1"/>
    <col min="14343" max="14343" width="13.7109375" style="6" bestFit="1" customWidth="1"/>
    <col min="14344" max="14579" width="9.140625" style="6"/>
    <col min="14580" max="14581" width="18.85546875" style="6" bestFit="1" customWidth="1"/>
    <col min="14582" max="14582" width="12.85546875" style="6" bestFit="1" customWidth="1"/>
    <col min="14583" max="14586" width="8.140625" style="6" customWidth="1"/>
    <col min="14587" max="14587" width="13.7109375" style="6" customWidth="1"/>
    <col min="14588" max="14598" width="18.85546875" style="6" bestFit="1" customWidth="1"/>
    <col min="14599" max="14599" width="13.7109375" style="6" bestFit="1" customWidth="1"/>
    <col min="14600" max="14835" width="9.140625" style="6"/>
    <col min="14836" max="14837" width="18.85546875" style="6" bestFit="1" customWidth="1"/>
    <col min="14838" max="14838" width="12.85546875" style="6" bestFit="1" customWidth="1"/>
    <col min="14839" max="14842" width="8.140625" style="6" customWidth="1"/>
    <col min="14843" max="14843" width="13.7109375" style="6" customWidth="1"/>
    <col min="14844" max="14854" width="18.85546875" style="6" bestFit="1" customWidth="1"/>
    <col min="14855" max="14855" width="13.7109375" style="6" bestFit="1" customWidth="1"/>
    <col min="14856" max="15091" width="9.140625" style="6"/>
    <col min="15092" max="15093" width="18.85546875" style="6" bestFit="1" customWidth="1"/>
    <col min="15094" max="15094" width="12.85546875" style="6" bestFit="1" customWidth="1"/>
    <col min="15095" max="15098" width="8.140625" style="6" customWidth="1"/>
    <col min="15099" max="15099" width="13.7109375" style="6" customWidth="1"/>
    <col min="15100" max="15110" width="18.85546875" style="6" bestFit="1" customWidth="1"/>
    <col min="15111" max="15111" width="13.7109375" style="6" bestFit="1" customWidth="1"/>
    <col min="15112" max="15347" width="9.140625" style="6"/>
    <col min="15348" max="15349" width="18.85546875" style="6" bestFit="1" customWidth="1"/>
    <col min="15350" max="15350" width="12.85546875" style="6" bestFit="1" customWidth="1"/>
    <col min="15351" max="15354" width="8.140625" style="6" customWidth="1"/>
    <col min="15355" max="15355" width="13.7109375" style="6" customWidth="1"/>
    <col min="15356" max="15366" width="18.85546875" style="6" bestFit="1" customWidth="1"/>
    <col min="15367" max="15367" width="13.7109375" style="6" bestFit="1" customWidth="1"/>
    <col min="15368" max="15603" width="9.140625" style="6"/>
    <col min="15604" max="15605" width="18.85546875" style="6" bestFit="1" customWidth="1"/>
    <col min="15606" max="15606" width="12.85546875" style="6" bestFit="1" customWidth="1"/>
    <col min="15607" max="15610" width="8.140625" style="6" customWidth="1"/>
    <col min="15611" max="15611" width="13.7109375" style="6" customWidth="1"/>
    <col min="15612" max="15622" width="18.85546875" style="6" bestFit="1" customWidth="1"/>
    <col min="15623" max="15623" width="13.7109375" style="6" bestFit="1" customWidth="1"/>
    <col min="15624" max="15859" width="9.140625" style="6"/>
    <col min="15860" max="15861" width="18.85546875" style="6" bestFit="1" customWidth="1"/>
    <col min="15862" max="15862" width="12.85546875" style="6" bestFit="1" customWidth="1"/>
    <col min="15863" max="15866" width="8.140625" style="6" customWidth="1"/>
    <col min="15867" max="15867" width="13.7109375" style="6" customWidth="1"/>
    <col min="15868" max="15878" width="18.85546875" style="6" bestFit="1" customWidth="1"/>
    <col min="15879" max="15879" width="13.7109375" style="6" bestFit="1" customWidth="1"/>
    <col min="15880" max="16115" width="9.140625" style="6"/>
    <col min="16116" max="16117" width="18.85546875" style="6" bestFit="1" customWidth="1"/>
    <col min="16118" max="16118" width="12.85546875" style="6" bestFit="1" customWidth="1"/>
    <col min="16119" max="16122" width="8.140625" style="6" customWidth="1"/>
    <col min="16123" max="16123" width="13.7109375" style="6" customWidth="1"/>
    <col min="16124" max="16134" width="18.85546875" style="6" bestFit="1" customWidth="1"/>
    <col min="16135" max="16135" width="13.7109375" style="6" bestFit="1" customWidth="1"/>
    <col min="16136" max="16384" width="9.140625" style="6"/>
  </cols>
  <sheetData>
    <row r="1" spans="1:3" ht="15.75" thickBot="1" x14ac:dyDescent="0.35">
      <c r="A1" s="186" t="s">
        <v>507</v>
      </c>
      <c r="B1" s="180" t="s">
        <v>602</v>
      </c>
      <c r="C1" s="180" t="s">
        <v>603</v>
      </c>
    </row>
    <row r="2" spans="1:3" ht="15.75" thickBot="1" x14ac:dyDescent="0.35">
      <c r="A2" s="187">
        <v>111</v>
      </c>
      <c r="B2" s="181" t="s">
        <v>604</v>
      </c>
      <c r="C2" s="182">
        <v>40057</v>
      </c>
    </row>
    <row r="3" spans="1:3" ht="15.75" thickBot="1" x14ac:dyDescent="0.35">
      <c r="A3" s="187">
        <v>64</v>
      </c>
      <c r="B3" s="181" t="s">
        <v>605</v>
      </c>
      <c r="C3" s="182">
        <v>40057</v>
      </c>
    </row>
    <row r="4" spans="1:3" ht="15.75" thickBot="1" x14ac:dyDescent="0.35">
      <c r="A4" s="187">
        <v>20</v>
      </c>
      <c r="B4" s="181" t="s">
        <v>606</v>
      </c>
      <c r="C4" s="182">
        <v>40057</v>
      </c>
    </row>
    <row r="5" spans="1:3" ht="15.75" thickBot="1" x14ac:dyDescent="0.35">
      <c r="A5" s="187">
        <v>17</v>
      </c>
      <c r="B5" s="181" t="s">
        <v>607</v>
      </c>
      <c r="C5" s="182">
        <v>40057</v>
      </c>
    </row>
    <row r="6" spans="1:3" ht="15.75" thickBot="1" x14ac:dyDescent="0.35">
      <c r="A6" s="187">
        <v>174</v>
      </c>
      <c r="B6" s="181" t="s">
        <v>605</v>
      </c>
      <c r="C6" s="182">
        <v>40087</v>
      </c>
    </row>
    <row r="7" spans="1:3" ht="15.75" thickBot="1" x14ac:dyDescent="0.35">
      <c r="A7" s="187">
        <v>109</v>
      </c>
      <c r="B7" s="181" t="s">
        <v>604</v>
      </c>
      <c r="C7" s="182">
        <v>40087</v>
      </c>
    </row>
    <row r="8" spans="1:3" ht="15.75" thickBot="1" x14ac:dyDescent="0.35">
      <c r="A8" s="187">
        <v>35</v>
      </c>
      <c r="B8" s="181" t="s">
        <v>607</v>
      </c>
      <c r="C8" s="182">
        <v>40087</v>
      </c>
    </row>
    <row r="9" spans="1:3" ht="15.75" thickBot="1" x14ac:dyDescent="0.35">
      <c r="A9" s="187">
        <v>28</v>
      </c>
      <c r="B9" s="181" t="s">
        <v>606</v>
      </c>
      <c r="C9" s="182">
        <v>40087</v>
      </c>
    </row>
    <row r="10" spans="1:3" ht="15.75" thickBot="1" x14ac:dyDescent="0.35">
      <c r="A10" s="187">
        <v>17</v>
      </c>
      <c r="B10" s="181" t="s">
        <v>608</v>
      </c>
      <c r="C10" s="182">
        <v>40087</v>
      </c>
    </row>
    <row r="11" spans="1:3" ht="15.75" thickBot="1" x14ac:dyDescent="0.35">
      <c r="A11" s="187">
        <v>15</v>
      </c>
      <c r="B11" s="181" t="s">
        <v>609</v>
      </c>
      <c r="C11" s="182">
        <v>40087</v>
      </c>
    </row>
    <row r="12" spans="1:3" ht="15.75" thickBot="1" x14ac:dyDescent="0.35">
      <c r="A12" s="187">
        <v>12</v>
      </c>
      <c r="B12" s="181" t="s">
        <v>610</v>
      </c>
      <c r="C12" s="182">
        <v>40087</v>
      </c>
    </row>
    <row r="13" spans="1:3" ht="15.75" thickBot="1" x14ac:dyDescent="0.35">
      <c r="A13" s="187">
        <v>11</v>
      </c>
      <c r="B13" s="181" t="s">
        <v>611</v>
      </c>
      <c r="C13" s="182">
        <v>40087</v>
      </c>
    </row>
    <row r="14" spans="1:3" ht="15.75" thickBot="1" x14ac:dyDescent="0.35">
      <c r="A14" s="187">
        <v>9</v>
      </c>
      <c r="B14" s="181" t="s">
        <v>612</v>
      </c>
      <c r="C14" s="182">
        <v>40087</v>
      </c>
    </row>
    <row r="15" spans="1:3" ht="15.75" thickBot="1" x14ac:dyDescent="0.35">
      <c r="A15" s="187">
        <v>7</v>
      </c>
      <c r="B15" s="181" t="s">
        <v>613</v>
      </c>
      <c r="C15" s="182">
        <v>40087</v>
      </c>
    </row>
    <row r="16" spans="1:3" ht="15.75" thickBot="1" x14ac:dyDescent="0.35">
      <c r="A16" s="188">
        <v>209</v>
      </c>
      <c r="B16" s="183" t="s">
        <v>605</v>
      </c>
      <c r="C16" s="182">
        <v>40118</v>
      </c>
    </row>
    <row r="17" spans="1:3" ht="15.75" thickBot="1" x14ac:dyDescent="0.35">
      <c r="A17" s="188">
        <v>115</v>
      </c>
      <c r="B17" s="183" t="s">
        <v>614</v>
      </c>
      <c r="C17" s="182">
        <v>40118</v>
      </c>
    </row>
    <row r="18" spans="1:3" ht="15.75" thickBot="1" x14ac:dyDescent="0.35">
      <c r="A18" s="188">
        <v>109</v>
      </c>
      <c r="B18" s="183" t="s">
        <v>609</v>
      </c>
      <c r="C18" s="182">
        <v>40118</v>
      </c>
    </row>
    <row r="19" spans="1:3" ht="15.75" thickBot="1" x14ac:dyDescent="0.35">
      <c r="A19" s="188">
        <v>51</v>
      </c>
      <c r="B19" s="183" t="s">
        <v>610</v>
      </c>
      <c r="C19" s="182">
        <v>40118</v>
      </c>
    </row>
    <row r="20" spans="1:3" ht="15.75" thickBot="1" x14ac:dyDescent="0.35">
      <c r="A20" s="188">
        <v>51</v>
      </c>
      <c r="B20" s="183" t="s">
        <v>608</v>
      </c>
      <c r="C20" s="182">
        <v>40118</v>
      </c>
    </row>
    <row r="21" spans="1:3" ht="15.75" thickBot="1" x14ac:dyDescent="0.35">
      <c r="A21" s="188">
        <v>49</v>
      </c>
      <c r="B21" s="183" t="s">
        <v>604</v>
      </c>
      <c r="C21" s="182">
        <v>40118</v>
      </c>
    </row>
    <row r="22" spans="1:3" ht="15.75" thickBot="1" x14ac:dyDescent="0.35">
      <c r="A22" s="188">
        <v>42</v>
      </c>
      <c r="B22" s="183" t="s">
        <v>611</v>
      </c>
      <c r="C22" s="182">
        <v>40118</v>
      </c>
    </row>
    <row r="23" spans="1:3" ht="15.75" thickBot="1" x14ac:dyDescent="0.35">
      <c r="A23" s="188">
        <v>36</v>
      </c>
      <c r="B23" s="183" t="s">
        <v>613</v>
      </c>
      <c r="C23" s="182">
        <v>40118</v>
      </c>
    </row>
    <row r="24" spans="1:3" ht="15.75" thickBot="1" x14ac:dyDescent="0.35">
      <c r="A24" s="188">
        <v>31</v>
      </c>
      <c r="B24" s="183" t="s">
        <v>612</v>
      </c>
      <c r="C24" s="182">
        <v>40118</v>
      </c>
    </row>
    <row r="25" spans="1:3" ht="15.75" thickBot="1" x14ac:dyDescent="0.35">
      <c r="A25" s="188">
        <v>26</v>
      </c>
      <c r="B25" s="183" t="s">
        <v>606</v>
      </c>
      <c r="C25" s="182">
        <v>40118</v>
      </c>
    </row>
    <row r="26" spans="1:3" ht="15.75" thickBot="1" x14ac:dyDescent="0.35">
      <c r="A26" s="188">
        <v>26</v>
      </c>
      <c r="B26" s="183" t="s">
        <v>607</v>
      </c>
      <c r="C26" s="182">
        <v>40118</v>
      </c>
    </row>
    <row r="27" spans="1:3" ht="15.75" thickBot="1" x14ac:dyDescent="0.35">
      <c r="A27" s="187">
        <v>132</v>
      </c>
      <c r="B27" s="181" t="s">
        <v>605</v>
      </c>
      <c r="C27" s="182">
        <v>40148</v>
      </c>
    </row>
    <row r="28" spans="1:3" ht="15.75" thickBot="1" x14ac:dyDescent="0.35">
      <c r="A28" s="187">
        <v>81</v>
      </c>
      <c r="B28" s="181" t="s">
        <v>609</v>
      </c>
      <c r="C28" s="182">
        <v>40148</v>
      </c>
    </row>
    <row r="29" spans="1:3" ht="15.75" thickBot="1" x14ac:dyDescent="0.35">
      <c r="A29" s="187">
        <v>65</v>
      </c>
      <c r="B29" s="181" t="s">
        <v>611</v>
      </c>
      <c r="C29" s="182">
        <v>40148</v>
      </c>
    </row>
    <row r="30" spans="1:3" ht="15.75" thickBot="1" x14ac:dyDescent="0.35">
      <c r="A30" s="187">
        <v>61</v>
      </c>
      <c r="B30" s="181" t="s">
        <v>614</v>
      </c>
      <c r="C30" s="182">
        <v>40148</v>
      </c>
    </row>
    <row r="31" spans="1:3" ht="15.75" thickBot="1" x14ac:dyDescent="0.35">
      <c r="A31" s="187">
        <v>53</v>
      </c>
      <c r="B31" s="181" t="s">
        <v>610</v>
      </c>
      <c r="C31" s="182">
        <v>40148</v>
      </c>
    </row>
    <row r="32" spans="1:3" ht="15.75" thickBot="1" x14ac:dyDescent="0.35">
      <c r="A32" s="187">
        <v>50</v>
      </c>
      <c r="B32" s="181" t="s">
        <v>604</v>
      </c>
      <c r="C32" s="182">
        <v>40148</v>
      </c>
    </row>
    <row r="33" spans="1:3" ht="15.75" thickBot="1" x14ac:dyDescent="0.35">
      <c r="A33" s="187">
        <v>44</v>
      </c>
      <c r="B33" s="181" t="s">
        <v>613</v>
      </c>
      <c r="C33" s="182">
        <v>40148</v>
      </c>
    </row>
    <row r="34" spans="1:3" ht="15.75" thickBot="1" x14ac:dyDescent="0.35">
      <c r="A34" s="187">
        <v>44</v>
      </c>
      <c r="B34" s="181" t="s">
        <v>608</v>
      </c>
      <c r="C34" s="182">
        <v>40148</v>
      </c>
    </row>
    <row r="35" spans="1:3" ht="15.75" thickBot="1" x14ac:dyDescent="0.35">
      <c r="A35" s="187">
        <v>37</v>
      </c>
      <c r="B35" s="181" t="s">
        <v>607</v>
      </c>
      <c r="C35" s="182">
        <v>40148</v>
      </c>
    </row>
    <row r="36" spans="1:3" ht="15.75" thickBot="1" x14ac:dyDescent="0.35">
      <c r="A36" s="187">
        <v>34</v>
      </c>
      <c r="B36" s="181" t="s">
        <v>612</v>
      </c>
      <c r="C36" s="182">
        <v>40148</v>
      </c>
    </row>
    <row r="37" spans="1:3" ht="15.75" thickBot="1" x14ac:dyDescent="0.35">
      <c r="A37" s="187">
        <v>33</v>
      </c>
      <c r="B37" s="181" t="s">
        <v>606</v>
      </c>
      <c r="C37" s="182">
        <v>40148</v>
      </c>
    </row>
    <row r="38" spans="1:3" ht="15.75" thickBot="1" x14ac:dyDescent="0.35">
      <c r="A38" s="187">
        <v>158</v>
      </c>
      <c r="B38" s="181" t="s">
        <v>605</v>
      </c>
      <c r="C38" s="182">
        <v>40179</v>
      </c>
    </row>
    <row r="39" spans="1:3" ht="15.75" thickBot="1" x14ac:dyDescent="0.35">
      <c r="A39" s="187">
        <v>80</v>
      </c>
      <c r="B39" s="181" t="s">
        <v>609</v>
      </c>
      <c r="C39" s="182">
        <v>40179</v>
      </c>
    </row>
    <row r="40" spans="1:3" ht="15.75" thickBot="1" x14ac:dyDescent="0.35">
      <c r="A40" s="187">
        <v>60</v>
      </c>
      <c r="B40" s="181" t="s">
        <v>611</v>
      </c>
      <c r="C40" s="182">
        <v>40179</v>
      </c>
    </row>
    <row r="41" spans="1:3" ht="15.75" thickBot="1" x14ac:dyDescent="0.35">
      <c r="A41" s="187">
        <v>60</v>
      </c>
      <c r="B41" s="181" t="s">
        <v>610</v>
      </c>
      <c r="C41" s="182">
        <v>40179</v>
      </c>
    </row>
    <row r="42" spans="1:3" ht="15.75" thickBot="1" x14ac:dyDescent="0.35">
      <c r="A42" s="187">
        <v>53</v>
      </c>
      <c r="B42" s="181" t="s">
        <v>614</v>
      </c>
      <c r="C42" s="182">
        <v>40179</v>
      </c>
    </row>
    <row r="43" spans="1:3" ht="15.75" thickBot="1" x14ac:dyDescent="0.35">
      <c r="A43" s="187">
        <v>42</v>
      </c>
      <c r="B43" s="181" t="s">
        <v>613</v>
      </c>
      <c r="C43" s="182">
        <v>40179</v>
      </c>
    </row>
    <row r="44" spans="1:3" ht="15.75" thickBot="1" x14ac:dyDescent="0.35">
      <c r="A44" s="187">
        <v>42</v>
      </c>
      <c r="B44" s="181" t="s">
        <v>608</v>
      </c>
      <c r="C44" s="182">
        <v>40179</v>
      </c>
    </row>
    <row r="45" spans="1:3" ht="15.75" thickBot="1" x14ac:dyDescent="0.35">
      <c r="A45" s="187">
        <v>41</v>
      </c>
      <c r="B45" s="181" t="s">
        <v>615</v>
      </c>
      <c r="C45" s="182">
        <v>40179</v>
      </c>
    </row>
    <row r="46" spans="1:3" ht="15.75" thickBot="1" x14ac:dyDescent="0.35">
      <c r="A46" s="187">
        <v>34</v>
      </c>
      <c r="B46" s="181" t="s">
        <v>612</v>
      </c>
      <c r="C46" s="182">
        <v>40179</v>
      </c>
    </row>
    <row r="47" spans="1:3" ht="15.75" thickBot="1" x14ac:dyDescent="0.35">
      <c r="A47" s="187">
        <v>34</v>
      </c>
      <c r="B47" s="181" t="s">
        <v>606</v>
      </c>
      <c r="C47" s="182">
        <v>40179</v>
      </c>
    </row>
    <row r="48" spans="1:3" ht="15.75" thickBot="1" x14ac:dyDescent="0.35">
      <c r="A48" s="187">
        <v>32</v>
      </c>
      <c r="B48" s="181" t="s">
        <v>607</v>
      </c>
      <c r="C48" s="182">
        <v>40179</v>
      </c>
    </row>
    <row r="49" spans="1:3" ht="15.75" thickBot="1" x14ac:dyDescent="0.35">
      <c r="A49" s="187">
        <v>32</v>
      </c>
      <c r="B49" s="181" t="s">
        <v>604</v>
      </c>
      <c r="C49" s="182">
        <v>40179</v>
      </c>
    </row>
    <row r="50" spans="1:3" ht="15.75" thickBot="1" x14ac:dyDescent="0.35">
      <c r="A50" s="187">
        <v>139</v>
      </c>
      <c r="B50" s="181" t="s">
        <v>605</v>
      </c>
      <c r="C50" s="182">
        <v>40210</v>
      </c>
    </row>
    <row r="51" spans="1:3" ht="15.75" thickBot="1" x14ac:dyDescent="0.35">
      <c r="A51" s="188">
        <v>72</v>
      </c>
      <c r="B51" s="183" t="s">
        <v>609</v>
      </c>
      <c r="C51" s="182">
        <v>40210</v>
      </c>
    </row>
    <row r="52" spans="1:3" ht="15.75" thickBot="1" x14ac:dyDescent="0.35">
      <c r="A52" s="188">
        <v>51</v>
      </c>
      <c r="B52" s="183" t="s">
        <v>616</v>
      </c>
      <c r="C52" s="182">
        <v>40210</v>
      </c>
    </row>
    <row r="53" spans="1:3" ht="15.75" thickBot="1" x14ac:dyDescent="0.35">
      <c r="A53" s="188">
        <v>47</v>
      </c>
      <c r="B53" s="183" t="s">
        <v>604</v>
      </c>
      <c r="C53" s="182">
        <v>40210</v>
      </c>
    </row>
    <row r="54" spans="1:3" ht="15.75" thickBot="1" x14ac:dyDescent="0.35">
      <c r="A54" s="188">
        <v>45</v>
      </c>
      <c r="B54" s="183" t="s">
        <v>611</v>
      </c>
      <c r="C54" s="182">
        <v>40210</v>
      </c>
    </row>
    <row r="55" spans="1:3" ht="15.75" thickBot="1" x14ac:dyDescent="0.35">
      <c r="A55" s="188">
        <v>43</v>
      </c>
      <c r="B55" s="183" t="s">
        <v>610</v>
      </c>
      <c r="C55" s="182">
        <v>40210</v>
      </c>
    </row>
    <row r="56" spans="1:3" ht="15.75" thickBot="1" x14ac:dyDescent="0.35">
      <c r="A56" s="188">
        <v>39</v>
      </c>
      <c r="B56" s="183" t="s">
        <v>615</v>
      </c>
      <c r="C56" s="182">
        <v>40210</v>
      </c>
    </row>
    <row r="57" spans="1:3" ht="15.75" thickBot="1" x14ac:dyDescent="0.35">
      <c r="A57" s="188">
        <v>29</v>
      </c>
      <c r="B57" s="183" t="s">
        <v>613</v>
      </c>
      <c r="C57" s="182">
        <v>40210</v>
      </c>
    </row>
    <row r="58" spans="1:3" ht="15.75" thickBot="1" x14ac:dyDescent="0.35">
      <c r="A58" s="188">
        <v>26</v>
      </c>
      <c r="B58" s="183" t="s">
        <v>612</v>
      </c>
      <c r="C58" s="182">
        <v>40210</v>
      </c>
    </row>
    <row r="59" spans="1:3" ht="15.75" thickBot="1" x14ac:dyDescent="0.35">
      <c r="A59" s="188">
        <v>20</v>
      </c>
      <c r="B59" s="183" t="s">
        <v>614</v>
      </c>
      <c r="C59" s="182">
        <v>40210</v>
      </c>
    </row>
    <row r="60" spans="1:3" ht="15.75" thickBot="1" x14ac:dyDescent="0.35">
      <c r="A60" s="188">
        <v>19</v>
      </c>
      <c r="B60" s="183" t="s">
        <v>607</v>
      </c>
      <c r="C60" s="182">
        <v>40210</v>
      </c>
    </row>
    <row r="61" spans="1:3" ht="15.75" thickBot="1" x14ac:dyDescent="0.35">
      <c r="A61" s="188">
        <v>19</v>
      </c>
      <c r="B61" s="183" t="s">
        <v>608</v>
      </c>
      <c r="C61" s="182">
        <v>40210</v>
      </c>
    </row>
    <row r="62" spans="1:3" ht="15.75" thickBot="1" x14ac:dyDescent="0.35">
      <c r="A62" s="188">
        <v>18</v>
      </c>
      <c r="B62" s="183" t="s">
        <v>606</v>
      </c>
      <c r="C62" s="182">
        <v>40210</v>
      </c>
    </row>
    <row r="63" spans="1:3" ht="15.75" thickBot="1" x14ac:dyDescent="0.35">
      <c r="A63" s="188">
        <v>337</v>
      </c>
      <c r="B63" s="183" t="s">
        <v>605</v>
      </c>
      <c r="C63" s="182">
        <v>40238</v>
      </c>
    </row>
    <row r="64" spans="1:3" ht="15.75" thickBot="1" x14ac:dyDescent="0.35">
      <c r="A64" s="188">
        <v>127</v>
      </c>
      <c r="B64" s="183" t="s">
        <v>617</v>
      </c>
      <c r="C64" s="182">
        <v>40238</v>
      </c>
    </row>
    <row r="65" spans="1:3" ht="15.75" thickBot="1" x14ac:dyDescent="0.35">
      <c r="A65" s="188">
        <v>79</v>
      </c>
      <c r="B65" s="183" t="s">
        <v>609</v>
      </c>
      <c r="C65" s="182">
        <v>40238</v>
      </c>
    </row>
    <row r="66" spans="1:3" ht="15.75" thickBot="1" x14ac:dyDescent="0.35">
      <c r="A66" s="188">
        <v>69</v>
      </c>
      <c r="B66" s="183" t="s">
        <v>618</v>
      </c>
      <c r="C66" s="182">
        <v>40238</v>
      </c>
    </row>
    <row r="67" spans="1:3" ht="15.75" thickBot="1" x14ac:dyDescent="0.35">
      <c r="A67" s="187">
        <v>47</v>
      </c>
      <c r="B67" s="181" t="s">
        <v>610</v>
      </c>
      <c r="C67" s="182">
        <v>40238</v>
      </c>
    </row>
    <row r="68" spans="1:3" ht="15.75" thickBot="1" x14ac:dyDescent="0.35">
      <c r="A68" s="188">
        <v>46</v>
      </c>
      <c r="B68" s="183" t="s">
        <v>611</v>
      </c>
      <c r="C68" s="182">
        <v>40238</v>
      </c>
    </row>
    <row r="69" spans="1:3" ht="15.75" thickBot="1" x14ac:dyDescent="0.35">
      <c r="A69" s="188">
        <v>40</v>
      </c>
      <c r="B69" s="183" t="s">
        <v>619</v>
      </c>
      <c r="C69" s="182">
        <v>40238</v>
      </c>
    </row>
    <row r="70" spans="1:3" ht="15.75" thickBot="1" x14ac:dyDescent="0.35">
      <c r="A70" s="188">
        <v>33</v>
      </c>
      <c r="B70" s="183" t="s">
        <v>616</v>
      </c>
      <c r="C70" s="182">
        <v>40238</v>
      </c>
    </row>
    <row r="71" spans="1:3" ht="15.75" thickBot="1" x14ac:dyDescent="0.35">
      <c r="A71" s="188">
        <v>31</v>
      </c>
      <c r="B71" s="183" t="s">
        <v>613</v>
      </c>
      <c r="C71" s="182">
        <v>40238</v>
      </c>
    </row>
    <row r="72" spans="1:3" ht="15.75" thickBot="1" x14ac:dyDescent="0.35">
      <c r="A72" s="188">
        <v>28</v>
      </c>
      <c r="B72" s="183" t="s">
        <v>612</v>
      </c>
      <c r="C72" s="182">
        <v>40238</v>
      </c>
    </row>
    <row r="73" spans="1:3" ht="15.75" thickBot="1" x14ac:dyDescent="0.35">
      <c r="A73" s="188">
        <v>23</v>
      </c>
      <c r="B73" s="183" t="s">
        <v>604</v>
      </c>
      <c r="C73" s="182">
        <v>40238</v>
      </c>
    </row>
    <row r="74" spans="1:3" ht="15.75" thickBot="1" x14ac:dyDescent="0.35">
      <c r="A74" s="188">
        <v>23</v>
      </c>
      <c r="B74" s="183" t="s">
        <v>615</v>
      </c>
      <c r="C74" s="182">
        <v>40238</v>
      </c>
    </row>
    <row r="75" spans="1:3" ht="15.75" thickBot="1" x14ac:dyDescent="0.35">
      <c r="A75" s="188">
        <v>21</v>
      </c>
      <c r="B75" s="183" t="s">
        <v>606</v>
      </c>
      <c r="C75" s="182">
        <v>40238</v>
      </c>
    </row>
    <row r="76" spans="1:3" ht="15.75" thickBot="1" x14ac:dyDescent="0.35">
      <c r="A76" s="188">
        <v>19</v>
      </c>
      <c r="B76" s="183" t="s">
        <v>607</v>
      </c>
      <c r="C76" s="182">
        <v>40238</v>
      </c>
    </row>
    <row r="77" spans="1:3" ht="15.75" thickBot="1" x14ac:dyDescent="0.35">
      <c r="A77" s="188">
        <v>16</v>
      </c>
      <c r="B77" s="183" t="s">
        <v>614</v>
      </c>
      <c r="C77" s="182">
        <v>40238</v>
      </c>
    </row>
    <row r="78" spans="1:3" ht="15.75" thickBot="1" x14ac:dyDescent="0.35">
      <c r="A78" s="188">
        <v>14</v>
      </c>
      <c r="B78" s="183" t="s">
        <v>608</v>
      </c>
      <c r="C78" s="182">
        <v>40238</v>
      </c>
    </row>
    <row r="79" spans="1:3" ht="15.75" thickBot="1" x14ac:dyDescent="0.35">
      <c r="A79" s="188">
        <v>273</v>
      </c>
      <c r="B79" s="183" t="s">
        <v>605</v>
      </c>
      <c r="C79" s="182">
        <v>40269</v>
      </c>
    </row>
    <row r="80" spans="1:3" ht="15.75" thickBot="1" x14ac:dyDescent="0.35">
      <c r="A80" s="188">
        <v>99</v>
      </c>
      <c r="B80" s="183" t="s">
        <v>617</v>
      </c>
      <c r="C80" s="182">
        <v>40269</v>
      </c>
    </row>
    <row r="81" spans="1:3" ht="15.75" thickBot="1" x14ac:dyDescent="0.35">
      <c r="A81" s="188">
        <v>56</v>
      </c>
      <c r="B81" s="183" t="s">
        <v>619</v>
      </c>
      <c r="C81" s="182">
        <v>40269</v>
      </c>
    </row>
    <row r="82" spans="1:3" ht="15.75" thickBot="1" x14ac:dyDescent="0.35">
      <c r="A82" s="188">
        <v>41</v>
      </c>
      <c r="B82" s="183" t="s">
        <v>609</v>
      </c>
      <c r="C82" s="182">
        <v>40269</v>
      </c>
    </row>
    <row r="83" spans="1:3" ht="15.75" thickBot="1" x14ac:dyDescent="0.35">
      <c r="A83" s="188">
        <v>41</v>
      </c>
      <c r="B83" s="183" t="s">
        <v>618</v>
      </c>
      <c r="C83" s="182">
        <v>40269</v>
      </c>
    </row>
    <row r="84" spans="1:3" ht="15.75" thickBot="1" x14ac:dyDescent="0.35">
      <c r="A84" s="188">
        <v>40</v>
      </c>
      <c r="B84" s="183" t="s">
        <v>611</v>
      </c>
      <c r="C84" s="182">
        <v>40269</v>
      </c>
    </row>
    <row r="85" spans="1:3" ht="15.75" thickBot="1" x14ac:dyDescent="0.35">
      <c r="A85" s="188">
        <v>35</v>
      </c>
      <c r="B85" s="183" t="s">
        <v>610</v>
      </c>
      <c r="C85" s="182">
        <v>40269</v>
      </c>
    </row>
    <row r="86" spans="1:3" ht="15.75" thickBot="1" x14ac:dyDescent="0.35">
      <c r="A86" s="188">
        <v>30</v>
      </c>
      <c r="B86" s="183" t="s">
        <v>613</v>
      </c>
      <c r="C86" s="182">
        <v>40269</v>
      </c>
    </row>
    <row r="87" spans="1:3" ht="15.75" thickBot="1" x14ac:dyDescent="0.35">
      <c r="A87" s="188">
        <v>18</v>
      </c>
      <c r="B87" s="183" t="s">
        <v>616</v>
      </c>
      <c r="C87" s="182">
        <v>40269</v>
      </c>
    </row>
    <row r="88" spans="1:3" ht="15.75" thickBot="1" x14ac:dyDescent="0.35">
      <c r="A88" s="188">
        <v>17</v>
      </c>
      <c r="B88" s="183" t="s">
        <v>615</v>
      </c>
      <c r="C88" s="182">
        <v>40269</v>
      </c>
    </row>
    <row r="89" spans="1:3" ht="15.75" thickBot="1" x14ac:dyDescent="0.35">
      <c r="A89" s="188">
        <v>15</v>
      </c>
      <c r="B89" s="183" t="s">
        <v>606</v>
      </c>
      <c r="C89" s="182">
        <v>40269</v>
      </c>
    </row>
    <row r="90" spans="1:3" ht="15.75" thickBot="1" x14ac:dyDescent="0.35">
      <c r="A90" s="188">
        <v>14</v>
      </c>
      <c r="B90" s="183" t="s">
        <v>612</v>
      </c>
      <c r="C90" s="182">
        <v>40269</v>
      </c>
    </row>
    <row r="91" spans="1:3" ht="15.75" thickBot="1" x14ac:dyDescent="0.35">
      <c r="A91" s="188">
        <v>12</v>
      </c>
      <c r="B91" s="183" t="s">
        <v>614</v>
      </c>
      <c r="C91" s="182">
        <v>40269</v>
      </c>
    </row>
    <row r="92" spans="1:3" ht="15.75" thickBot="1" x14ac:dyDescent="0.35">
      <c r="A92" s="188">
        <v>10</v>
      </c>
      <c r="B92" s="183" t="s">
        <v>604</v>
      </c>
      <c r="C92" s="182">
        <v>40269</v>
      </c>
    </row>
    <row r="93" spans="1:3" ht="15.75" thickBot="1" x14ac:dyDescent="0.35">
      <c r="A93" s="188">
        <v>9</v>
      </c>
      <c r="B93" s="183" t="s">
        <v>607</v>
      </c>
      <c r="C93" s="182">
        <v>40269</v>
      </c>
    </row>
    <row r="94" spans="1:3" ht="15.75" thickBot="1" x14ac:dyDescent="0.35">
      <c r="A94" s="188">
        <v>8</v>
      </c>
      <c r="B94" s="183" t="s">
        <v>608</v>
      </c>
      <c r="C94" s="182">
        <v>40269</v>
      </c>
    </row>
    <row r="95" spans="1:3" ht="15.75" thickBot="1" x14ac:dyDescent="0.35">
      <c r="A95" s="188">
        <v>372</v>
      </c>
      <c r="B95" s="183" t="s">
        <v>605</v>
      </c>
      <c r="C95" s="182">
        <v>40299</v>
      </c>
    </row>
    <row r="96" spans="1:3" ht="15.75" thickBot="1" x14ac:dyDescent="0.35">
      <c r="A96" s="188">
        <v>129</v>
      </c>
      <c r="B96" s="183" t="s">
        <v>620</v>
      </c>
      <c r="C96" s="182">
        <v>40299</v>
      </c>
    </row>
    <row r="97" spans="1:3" ht="15.75" thickBot="1" x14ac:dyDescent="0.35">
      <c r="A97" s="188">
        <v>92</v>
      </c>
      <c r="B97" s="183" t="s">
        <v>619</v>
      </c>
      <c r="C97" s="182">
        <v>40299</v>
      </c>
    </row>
    <row r="98" spans="1:3" ht="15.75" thickBot="1" x14ac:dyDescent="0.35">
      <c r="A98" s="188">
        <v>75</v>
      </c>
      <c r="B98" s="183" t="s">
        <v>611</v>
      </c>
      <c r="C98" s="182">
        <v>40299</v>
      </c>
    </row>
    <row r="99" spans="1:3" ht="15.75" thickBot="1" x14ac:dyDescent="0.35">
      <c r="A99" s="188">
        <v>73</v>
      </c>
      <c r="B99" s="183" t="s">
        <v>609</v>
      </c>
      <c r="C99" s="182">
        <v>40299</v>
      </c>
    </row>
    <row r="100" spans="1:3" ht="15.75" thickBot="1" x14ac:dyDescent="0.35">
      <c r="A100" s="188">
        <v>63</v>
      </c>
      <c r="B100" s="183" t="s">
        <v>613</v>
      </c>
      <c r="C100" s="182">
        <v>40299</v>
      </c>
    </row>
    <row r="101" spans="1:3" ht="15.75" thickBot="1" x14ac:dyDescent="0.35">
      <c r="A101" s="188">
        <v>61</v>
      </c>
      <c r="B101" s="183" t="s">
        <v>610</v>
      </c>
      <c r="C101" s="182">
        <v>40299</v>
      </c>
    </row>
    <row r="102" spans="1:3" ht="15.75" thickBot="1" x14ac:dyDescent="0.35">
      <c r="A102" s="188">
        <v>53</v>
      </c>
      <c r="B102" s="183" t="s">
        <v>618</v>
      </c>
      <c r="C102" s="182">
        <v>40299</v>
      </c>
    </row>
    <row r="103" spans="1:3" ht="15.75" thickBot="1" x14ac:dyDescent="0.35">
      <c r="A103" s="188">
        <v>45</v>
      </c>
      <c r="B103" s="183" t="s">
        <v>612</v>
      </c>
      <c r="C103" s="182">
        <v>40299</v>
      </c>
    </row>
    <row r="104" spans="1:3" ht="15.75" thickBot="1" x14ac:dyDescent="0.35">
      <c r="A104" s="188">
        <v>39</v>
      </c>
      <c r="B104" s="183" t="s">
        <v>617</v>
      </c>
      <c r="C104" s="182">
        <v>40299</v>
      </c>
    </row>
    <row r="105" spans="1:3" ht="15.75" thickBot="1" x14ac:dyDescent="0.35">
      <c r="A105" s="188">
        <v>31</v>
      </c>
      <c r="B105" s="183" t="s">
        <v>604</v>
      </c>
      <c r="C105" s="182">
        <v>40299</v>
      </c>
    </row>
    <row r="106" spans="1:3" ht="15.75" thickBot="1" x14ac:dyDescent="0.35">
      <c r="A106" s="188">
        <v>22</v>
      </c>
      <c r="B106" s="183" t="s">
        <v>606</v>
      </c>
      <c r="C106" s="182">
        <v>40299</v>
      </c>
    </row>
    <row r="107" spans="1:3" ht="15.75" thickBot="1" x14ac:dyDescent="0.35">
      <c r="A107" s="188">
        <v>21</v>
      </c>
      <c r="B107" s="183" t="s">
        <v>616</v>
      </c>
      <c r="C107" s="182">
        <v>40299</v>
      </c>
    </row>
    <row r="108" spans="1:3" ht="15.75" thickBot="1" x14ac:dyDescent="0.35">
      <c r="A108" s="188">
        <v>18</v>
      </c>
      <c r="B108" s="183" t="s">
        <v>607</v>
      </c>
      <c r="C108" s="182">
        <v>40299</v>
      </c>
    </row>
    <row r="109" spans="1:3" ht="15.75" thickBot="1" x14ac:dyDescent="0.35">
      <c r="A109" s="188">
        <v>18</v>
      </c>
      <c r="B109" s="183" t="s">
        <v>608</v>
      </c>
      <c r="C109" s="182">
        <v>40299</v>
      </c>
    </row>
    <row r="110" spans="1:3" ht="15.75" thickBot="1" x14ac:dyDescent="0.35">
      <c r="A110" s="188">
        <v>17</v>
      </c>
      <c r="B110" s="183" t="s">
        <v>614</v>
      </c>
      <c r="C110" s="182">
        <v>40299</v>
      </c>
    </row>
    <row r="111" spans="1:3" ht="15.75" thickBot="1" x14ac:dyDescent="0.35">
      <c r="A111" s="188">
        <v>16</v>
      </c>
      <c r="B111" s="183" t="s">
        <v>615</v>
      </c>
      <c r="C111" s="182">
        <v>40299</v>
      </c>
    </row>
    <row r="112" spans="1:3" ht="15.75" thickBot="1" x14ac:dyDescent="0.35">
      <c r="A112" s="188">
        <v>12</v>
      </c>
      <c r="B112" s="183" t="s">
        <v>622</v>
      </c>
      <c r="C112" s="182">
        <v>40299</v>
      </c>
    </row>
    <row r="113" spans="1:3" ht="15.75" thickBot="1" x14ac:dyDescent="0.35">
      <c r="A113" s="188">
        <v>11</v>
      </c>
      <c r="B113" s="183" t="s">
        <v>623</v>
      </c>
      <c r="C113" s="182">
        <v>40299</v>
      </c>
    </row>
    <row r="114" spans="1:3" x14ac:dyDescent="0.3">
      <c r="A114" s="180">
        <v>364</v>
      </c>
      <c r="B114" s="180" t="s">
        <v>605</v>
      </c>
      <c r="C114" s="182">
        <v>40330</v>
      </c>
    </row>
    <row r="115" spans="1:3" x14ac:dyDescent="0.3">
      <c r="A115" s="180">
        <v>118</v>
      </c>
      <c r="B115" s="180" t="s">
        <v>624</v>
      </c>
      <c r="C115" s="182">
        <v>40330</v>
      </c>
    </row>
    <row r="116" spans="1:3" x14ac:dyDescent="0.3">
      <c r="A116" s="180">
        <v>81</v>
      </c>
      <c r="B116" s="180" t="s">
        <v>623</v>
      </c>
      <c r="C116" s="182">
        <v>40330</v>
      </c>
    </row>
    <row r="117" spans="1:3" x14ac:dyDescent="0.3">
      <c r="A117" s="180">
        <v>76</v>
      </c>
      <c r="B117" s="180" t="s">
        <v>609</v>
      </c>
      <c r="C117" s="182">
        <v>40330</v>
      </c>
    </row>
    <row r="118" spans="1:3" x14ac:dyDescent="0.3">
      <c r="A118" s="180">
        <v>70</v>
      </c>
      <c r="B118" s="180" t="s">
        <v>619</v>
      </c>
      <c r="C118" s="182">
        <v>40330</v>
      </c>
    </row>
    <row r="119" spans="1:3" x14ac:dyDescent="0.3">
      <c r="A119" s="180">
        <v>66</v>
      </c>
      <c r="B119" s="180" t="s">
        <v>613</v>
      </c>
      <c r="C119" s="182">
        <v>40330</v>
      </c>
    </row>
    <row r="120" spans="1:3" x14ac:dyDescent="0.3">
      <c r="A120" s="180">
        <v>62</v>
      </c>
      <c r="B120" s="180" t="s">
        <v>610</v>
      </c>
      <c r="C120" s="182">
        <v>40330</v>
      </c>
    </row>
    <row r="121" spans="1:3" x14ac:dyDescent="0.3">
      <c r="A121" s="180">
        <v>58</v>
      </c>
      <c r="B121" s="180" t="s">
        <v>611</v>
      </c>
      <c r="C121" s="182">
        <v>40330</v>
      </c>
    </row>
    <row r="122" spans="1:3" x14ac:dyDescent="0.3">
      <c r="A122" s="180">
        <v>48</v>
      </c>
      <c r="B122" s="180" t="s">
        <v>612</v>
      </c>
      <c r="C122" s="182">
        <v>40330</v>
      </c>
    </row>
    <row r="123" spans="1:3" x14ac:dyDescent="0.3">
      <c r="A123" s="180">
        <v>42</v>
      </c>
      <c r="B123" s="180" t="s">
        <v>606</v>
      </c>
      <c r="C123" s="182">
        <v>40330</v>
      </c>
    </row>
    <row r="124" spans="1:3" x14ac:dyDescent="0.3">
      <c r="A124" s="180">
        <v>41</v>
      </c>
      <c r="B124" s="180" t="s">
        <v>604</v>
      </c>
      <c r="C124" s="182">
        <v>40330</v>
      </c>
    </row>
    <row r="125" spans="1:3" x14ac:dyDescent="0.3">
      <c r="A125" s="180">
        <v>40</v>
      </c>
      <c r="B125" s="180" t="s">
        <v>622</v>
      </c>
      <c r="C125" s="182">
        <v>40330</v>
      </c>
    </row>
    <row r="126" spans="1:3" x14ac:dyDescent="0.3">
      <c r="A126" s="180">
        <v>37</v>
      </c>
      <c r="B126" s="180" t="s">
        <v>618</v>
      </c>
      <c r="C126" s="182">
        <v>40330</v>
      </c>
    </row>
    <row r="127" spans="1:3" x14ac:dyDescent="0.3">
      <c r="A127" s="180">
        <v>33</v>
      </c>
      <c r="B127" s="180" t="s">
        <v>617</v>
      </c>
      <c r="C127" s="182">
        <v>40330</v>
      </c>
    </row>
    <row r="128" spans="1:3" x14ac:dyDescent="0.3">
      <c r="A128" s="180">
        <v>30</v>
      </c>
      <c r="B128" s="180" t="s">
        <v>620</v>
      </c>
      <c r="C128" s="182">
        <v>40330</v>
      </c>
    </row>
    <row r="129" spans="1:3" x14ac:dyDescent="0.3">
      <c r="A129" s="180">
        <v>15</v>
      </c>
      <c r="B129" s="180" t="s">
        <v>607</v>
      </c>
      <c r="C129" s="182">
        <v>40330</v>
      </c>
    </row>
    <row r="130" spans="1:3" x14ac:dyDescent="0.3">
      <c r="A130" s="180">
        <v>14</v>
      </c>
      <c r="B130" s="180" t="s">
        <v>608</v>
      </c>
      <c r="C130" s="182">
        <v>40330</v>
      </c>
    </row>
    <row r="131" spans="1:3" x14ac:dyDescent="0.3">
      <c r="A131" s="180">
        <v>12</v>
      </c>
      <c r="B131" s="180" t="s">
        <v>614</v>
      </c>
      <c r="C131" s="182">
        <v>40330</v>
      </c>
    </row>
    <row r="132" spans="1:3" x14ac:dyDescent="0.3">
      <c r="A132" s="180">
        <v>8</v>
      </c>
      <c r="B132" s="180" t="s">
        <v>615</v>
      </c>
      <c r="C132" s="182">
        <v>40330</v>
      </c>
    </row>
    <row r="133" spans="1:3" x14ac:dyDescent="0.3">
      <c r="A133" s="180">
        <v>8</v>
      </c>
      <c r="B133" s="180" t="s">
        <v>616</v>
      </c>
      <c r="C133" s="182">
        <v>40330</v>
      </c>
    </row>
    <row r="134" spans="1:3" x14ac:dyDescent="0.3">
      <c r="A134" s="184">
        <v>349</v>
      </c>
      <c r="B134" s="185" t="s">
        <v>605</v>
      </c>
      <c r="C134" s="182">
        <v>40360</v>
      </c>
    </row>
    <row r="135" spans="1:3" x14ac:dyDescent="0.3">
      <c r="A135" s="184">
        <v>110</v>
      </c>
      <c r="B135" s="185" t="s">
        <v>621</v>
      </c>
      <c r="C135" s="182">
        <v>40360</v>
      </c>
    </row>
    <row r="136" spans="1:3" x14ac:dyDescent="0.3">
      <c r="A136" s="184">
        <v>60</v>
      </c>
      <c r="B136" s="185" t="s">
        <v>609</v>
      </c>
      <c r="C136" s="182">
        <v>40360</v>
      </c>
    </row>
    <row r="137" spans="1:3" x14ac:dyDescent="0.3">
      <c r="A137" s="184">
        <v>59</v>
      </c>
      <c r="B137" s="185" t="s">
        <v>613</v>
      </c>
      <c r="C137" s="182">
        <v>40360</v>
      </c>
    </row>
    <row r="138" spans="1:3" x14ac:dyDescent="0.3">
      <c r="A138" s="184">
        <v>57</v>
      </c>
      <c r="B138" s="185" t="s">
        <v>610</v>
      </c>
      <c r="C138" s="182">
        <v>40360</v>
      </c>
    </row>
    <row r="139" spans="1:3" x14ac:dyDescent="0.3">
      <c r="A139" s="184">
        <v>57</v>
      </c>
      <c r="B139" s="185" t="s">
        <v>623</v>
      </c>
      <c r="C139" s="182">
        <v>40360</v>
      </c>
    </row>
    <row r="140" spans="1:3" x14ac:dyDescent="0.3">
      <c r="A140" s="184">
        <v>56</v>
      </c>
      <c r="B140" s="185" t="s">
        <v>611</v>
      </c>
      <c r="C140" s="182">
        <v>40360</v>
      </c>
    </row>
    <row r="141" spans="1:3" x14ac:dyDescent="0.3">
      <c r="A141" s="184">
        <v>56</v>
      </c>
      <c r="B141" s="185" t="s">
        <v>619</v>
      </c>
      <c r="C141" s="182">
        <v>40360</v>
      </c>
    </row>
    <row r="142" spans="1:3" x14ac:dyDescent="0.3">
      <c r="A142" s="184">
        <v>42</v>
      </c>
      <c r="B142" s="185" t="s">
        <v>604</v>
      </c>
      <c r="C142" s="182">
        <v>40360</v>
      </c>
    </row>
    <row r="143" spans="1:3" x14ac:dyDescent="0.3">
      <c r="A143" s="184">
        <v>41</v>
      </c>
      <c r="B143" s="185" t="s">
        <v>612</v>
      </c>
      <c r="C143" s="182">
        <v>40360</v>
      </c>
    </row>
    <row r="144" spans="1:3" x14ac:dyDescent="0.3">
      <c r="A144" s="184">
        <v>36</v>
      </c>
      <c r="B144" s="185" t="s">
        <v>622</v>
      </c>
      <c r="C144" s="182">
        <v>40360</v>
      </c>
    </row>
    <row r="145" spans="1:3" x14ac:dyDescent="0.3">
      <c r="A145" s="184">
        <v>34</v>
      </c>
      <c r="B145" s="185" t="s">
        <v>618</v>
      </c>
      <c r="C145" s="182">
        <v>40360</v>
      </c>
    </row>
    <row r="146" spans="1:3" x14ac:dyDescent="0.3">
      <c r="A146" s="184">
        <v>34</v>
      </c>
      <c r="B146" s="185" t="s">
        <v>624</v>
      </c>
      <c r="C146" s="182">
        <v>40360</v>
      </c>
    </row>
    <row r="147" spans="1:3" x14ac:dyDescent="0.3">
      <c r="A147" s="184">
        <v>23</v>
      </c>
      <c r="B147" s="185" t="s">
        <v>620</v>
      </c>
      <c r="C147" s="182">
        <v>40360</v>
      </c>
    </row>
    <row r="148" spans="1:3" x14ac:dyDescent="0.3">
      <c r="A148" s="184">
        <v>20</v>
      </c>
      <c r="B148" s="185" t="s">
        <v>607</v>
      </c>
      <c r="C148" s="182">
        <v>40360</v>
      </c>
    </row>
    <row r="149" spans="1:3" x14ac:dyDescent="0.3">
      <c r="A149" s="184">
        <v>18</v>
      </c>
      <c r="B149" s="185" t="s">
        <v>606</v>
      </c>
      <c r="C149" s="182">
        <v>40360</v>
      </c>
    </row>
    <row r="150" spans="1:3" x14ac:dyDescent="0.3">
      <c r="A150" s="184">
        <v>18</v>
      </c>
      <c r="B150" s="185" t="s">
        <v>614</v>
      </c>
      <c r="C150" s="182">
        <v>40360</v>
      </c>
    </row>
    <row r="151" spans="1:3" x14ac:dyDescent="0.3">
      <c r="A151" s="184">
        <v>16</v>
      </c>
      <c r="B151" s="185" t="s">
        <v>608</v>
      </c>
      <c r="C151" s="182">
        <v>40360</v>
      </c>
    </row>
    <row r="152" spans="1:3" x14ac:dyDescent="0.3">
      <c r="A152" s="184">
        <v>16</v>
      </c>
      <c r="B152" s="185" t="s">
        <v>617</v>
      </c>
      <c r="C152" s="182">
        <v>40360</v>
      </c>
    </row>
    <row r="153" spans="1:3" x14ac:dyDescent="0.3">
      <c r="A153" s="184">
        <v>15</v>
      </c>
      <c r="B153" s="185" t="s">
        <v>615</v>
      </c>
      <c r="C153" s="182">
        <v>40360</v>
      </c>
    </row>
    <row r="154" spans="1:3" x14ac:dyDescent="0.3">
      <c r="A154" s="184">
        <v>362</v>
      </c>
      <c r="B154" s="185" t="s">
        <v>605</v>
      </c>
      <c r="C154" s="182">
        <v>40391</v>
      </c>
    </row>
    <row r="155" spans="1:3" x14ac:dyDescent="0.3">
      <c r="A155" s="184">
        <v>82</v>
      </c>
      <c r="B155" s="185" t="s">
        <v>623</v>
      </c>
      <c r="C155" s="182">
        <v>40391</v>
      </c>
    </row>
    <row r="156" spans="1:3" x14ac:dyDescent="0.3">
      <c r="A156" s="184">
        <v>69</v>
      </c>
      <c r="B156" s="185" t="s">
        <v>622</v>
      </c>
      <c r="C156" s="182">
        <v>40391</v>
      </c>
    </row>
    <row r="157" spans="1:3" x14ac:dyDescent="0.3">
      <c r="A157" s="184">
        <v>67</v>
      </c>
      <c r="B157" s="185" t="s">
        <v>619</v>
      </c>
      <c r="C157" s="182">
        <v>40391</v>
      </c>
    </row>
    <row r="158" spans="1:3" x14ac:dyDescent="0.3">
      <c r="A158" s="184">
        <v>64</v>
      </c>
      <c r="B158" s="185" t="s">
        <v>609</v>
      </c>
      <c r="C158" s="182">
        <v>40391</v>
      </c>
    </row>
    <row r="159" spans="1:3" x14ac:dyDescent="0.3">
      <c r="A159" s="184">
        <v>63</v>
      </c>
      <c r="B159" s="185" t="s">
        <v>610</v>
      </c>
      <c r="C159" s="182">
        <v>40391</v>
      </c>
    </row>
    <row r="160" spans="1:3" x14ac:dyDescent="0.3">
      <c r="A160" s="184">
        <v>59</v>
      </c>
      <c r="B160" s="185" t="s">
        <v>611</v>
      </c>
      <c r="C160" s="182">
        <v>40391</v>
      </c>
    </row>
    <row r="161" spans="1:3" x14ac:dyDescent="0.3">
      <c r="A161" s="184">
        <v>51</v>
      </c>
      <c r="B161" s="185" t="s">
        <v>613</v>
      </c>
      <c r="C161" s="182">
        <v>40391</v>
      </c>
    </row>
    <row r="162" spans="1:3" x14ac:dyDescent="0.3">
      <c r="A162" s="184">
        <v>43</v>
      </c>
      <c r="B162" s="185" t="s">
        <v>621</v>
      </c>
      <c r="C162" s="182">
        <v>40391</v>
      </c>
    </row>
    <row r="163" spans="1:3" x14ac:dyDescent="0.3">
      <c r="A163" s="184">
        <v>37</v>
      </c>
      <c r="B163" s="185" t="s">
        <v>612</v>
      </c>
      <c r="C163" s="182">
        <v>40391</v>
      </c>
    </row>
    <row r="164" spans="1:3" x14ac:dyDescent="0.3">
      <c r="A164" s="184">
        <v>33</v>
      </c>
      <c r="B164" s="185" t="s">
        <v>608</v>
      </c>
      <c r="C164" s="182">
        <v>40391</v>
      </c>
    </row>
    <row r="165" spans="1:3" x14ac:dyDescent="0.3">
      <c r="A165" s="184">
        <v>29</v>
      </c>
      <c r="B165" s="185" t="s">
        <v>604</v>
      </c>
      <c r="C165" s="182">
        <v>40391</v>
      </c>
    </row>
    <row r="166" spans="1:3" x14ac:dyDescent="0.3">
      <c r="A166" s="184">
        <v>27</v>
      </c>
      <c r="B166" s="185" t="s">
        <v>616</v>
      </c>
      <c r="C166" s="182">
        <v>40391</v>
      </c>
    </row>
    <row r="167" spans="1:3" x14ac:dyDescent="0.3">
      <c r="A167" s="184">
        <v>27</v>
      </c>
      <c r="B167" s="185" t="s">
        <v>624</v>
      </c>
      <c r="C167" s="182">
        <v>40391</v>
      </c>
    </row>
    <row r="168" spans="1:3" x14ac:dyDescent="0.3">
      <c r="A168" s="184">
        <v>26</v>
      </c>
      <c r="B168" s="185" t="s">
        <v>618</v>
      </c>
      <c r="C168" s="182">
        <v>40391</v>
      </c>
    </row>
    <row r="169" spans="1:3" x14ac:dyDescent="0.3">
      <c r="A169" s="184">
        <v>22</v>
      </c>
      <c r="B169" s="185" t="s">
        <v>620</v>
      </c>
      <c r="C169" s="182">
        <v>40391</v>
      </c>
    </row>
    <row r="170" spans="1:3" x14ac:dyDescent="0.3">
      <c r="A170" s="184">
        <v>20</v>
      </c>
      <c r="B170" s="185" t="s">
        <v>614</v>
      </c>
      <c r="C170" s="182">
        <v>40391</v>
      </c>
    </row>
    <row r="171" spans="1:3" x14ac:dyDescent="0.3">
      <c r="A171" s="184">
        <v>18</v>
      </c>
      <c r="B171" s="185" t="s">
        <v>606</v>
      </c>
      <c r="C171" s="182">
        <v>40391</v>
      </c>
    </row>
    <row r="172" spans="1:3" x14ac:dyDescent="0.3">
      <c r="A172" s="184">
        <v>18</v>
      </c>
      <c r="B172" s="185" t="s">
        <v>607</v>
      </c>
      <c r="C172" s="182">
        <v>40391</v>
      </c>
    </row>
    <row r="173" spans="1:3" x14ac:dyDescent="0.3">
      <c r="A173" s="184">
        <v>17</v>
      </c>
      <c r="B173" s="185" t="s">
        <v>617</v>
      </c>
      <c r="C173" s="182">
        <v>40391</v>
      </c>
    </row>
    <row r="174" spans="1:3" x14ac:dyDescent="0.3">
      <c r="A174" s="184">
        <v>690</v>
      </c>
      <c r="B174" s="185" t="s">
        <v>605</v>
      </c>
      <c r="C174" s="182">
        <v>40422</v>
      </c>
    </row>
    <row r="175" spans="1:3" x14ac:dyDescent="0.3">
      <c r="A175" s="184">
        <v>181</v>
      </c>
      <c r="B175" s="185" t="s">
        <v>619</v>
      </c>
      <c r="C175" s="182">
        <v>40422</v>
      </c>
    </row>
    <row r="176" spans="1:3" x14ac:dyDescent="0.3">
      <c r="A176" s="184">
        <v>149</v>
      </c>
      <c r="B176" s="185" t="s">
        <v>609</v>
      </c>
      <c r="C176" s="182">
        <v>40422</v>
      </c>
    </row>
    <row r="177" spans="1:3" x14ac:dyDescent="0.3">
      <c r="A177" s="184">
        <v>98</v>
      </c>
      <c r="B177" s="185" t="s">
        <v>623</v>
      </c>
      <c r="C177" s="182">
        <v>40422</v>
      </c>
    </row>
    <row r="178" spans="1:3" x14ac:dyDescent="0.3">
      <c r="A178" s="184">
        <v>90</v>
      </c>
      <c r="B178" s="185" t="s">
        <v>610</v>
      </c>
      <c r="C178" s="182">
        <v>40422</v>
      </c>
    </row>
    <row r="179" spans="1:3" x14ac:dyDescent="0.3">
      <c r="A179" s="184">
        <v>89</v>
      </c>
      <c r="B179" s="185" t="s">
        <v>622</v>
      </c>
      <c r="C179" s="182">
        <v>40422</v>
      </c>
    </row>
    <row r="180" spans="1:3" x14ac:dyDescent="0.3">
      <c r="A180" s="184">
        <v>57</v>
      </c>
      <c r="B180" s="185" t="s">
        <v>611</v>
      </c>
      <c r="C180" s="182">
        <v>40422</v>
      </c>
    </row>
    <row r="181" spans="1:3" x14ac:dyDescent="0.3">
      <c r="A181" s="184">
        <v>51</v>
      </c>
      <c r="B181" s="185" t="s">
        <v>613</v>
      </c>
      <c r="C181" s="182">
        <v>40422</v>
      </c>
    </row>
    <row r="182" spans="1:3" x14ac:dyDescent="0.3">
      <c r="A182" s="184">
        <v>34</v>
      </c>
      <c r="B182" s="185" t="s">
        <v>621</v>
      </c>
      <c r="C182" s="182">
        <v>40422</v>
      </c>
    </row>
    <row r="183" spans="1:3" x14ac:dyDescent="0.3">
      <c r="A183" s="184">
        <v>28</v>
      </c>
      <c r="B183" s="185" t="s">
        <v>624</v>
      </c>
      <c r="C183" s="182">
        <v>40422</v>
      </c>
    </row>
    <row r="184" spans="1:3" x14ac:dyDescent="0.3">
      <c r="A184" s="184">
        <v>27</v>
      </c>
      <c r="B184" s="185" t="s">
        <v>612</v>
      </c>
      <c r="C184" s="182">
        <v>40422</v>
      </c>
    </row>
    <row r="185" spans="1:3" x14ac:dyDescent="0.3">
      <c r="A185" s="184">
        <v>24</v>
      </c>
      <c r="B185" s="185" t="s">
        <v>608</v>
      </c>
      <c r="C185" s="182">
        <v>40422</v>
      </c>
    </row>
    <row r="186" spans="1:3" x14ac:dyDescent="0.3">
      <c r="A186" s="184">
        <v>20</v>
      </c>
      <c r="B186" s="185" t="s">
        <v>606</v>
      </c>
      <c r="C186" s="182">
        <v>40422</v>
      </c>
    </row>
    <row r="187" spans="1:3" x14ac:dyDescent="0.3">
      <c r="A187" s="184">
        <v>20</v>
      </c>
      <c r="B187" s="185" t="s">
        <v>607</v>
      </c>
      <c r="C187" s="182">
        <v>40422</v>
      </c>
    </row>
    <row r="188" spans="1:3" x14ac:dyDescent="0.3">
      <c r="A188" s="184">
        <v>20</v>
      </c>
      <c r="B188" s="185" t="s">
        <v>604</v>
      </c>
      <c r="C188" s="182">
        <v>40422</v>
      </c>
    </row>
    <row r="189" spans="1:3" x14ac:dyDescent="0.3">
      <c r="A189" s="184">
        <v>20</v>
      </c>
      <c r="B189" s="185" t="s">
        <v>617</v>
      </c>
      <c r="C189" s="182">
        <v>40422</v>
      </c>
    </row>
    <row r="190" spans="1:3" x14ac:dyDescent="0.3">
      <c r="A190" s="184">
        <v>17</v>
      </c>
      <c r="B190" s="185" t="s">
        <v>614</v>
      </c>
      <c r="C190" s="182">
        <v>40422</v>
      </c>
    </row>
    <row r="191" spans="1:3" x14ac:dyDescent="0.3">
      <c r="A191" s="184">
        <v>16</v>
      </c>
      <c r="B191" s="185" t="s">
        <v>620</v>
      </c>
      <c r="C191" s="182">
        <v>40422</v>
      </c>
    </row>
    <row r="192" spans="1:3" x14ac:dyDescent="0.3">
      <c r="A192" s="184">
        <v>14</v>
      </c>
      <c r="B192" s="185" t="s">
        <v>615</v>
      </c>
      <c r="C192" s="182">
        <v>40422</v>
      </c>
    </row>
    <row r="193" spans="1:3" x14ac:dyDescent="0.3">
      <c r="A193" s="184">
        <v>13</v>
      </c>
      <c r="B193" s="185" t="s">
        <v>618</v>
      </c>
      <c r="C193" s="182">
        <v>40422</v>
      </c>
    </row>
    <row r="194" spans="1:3" x14ac:dyDescent="0.3">
      <c r="A194" s="184">
        <v>541</v>
      </c>
      <c r="B194" s="185" t="s">
        <v>605</v>
      </c>
      <c r="C194" s="182">
        <v>40452</v>
      </c>
    </row>
    <row r="195" spans="1:3" x14ac:dyDescent="0.3">
      <c r="A195" s="184">
        <v>140</v>
      </c>
      <c r="B195" s="185" t="s">
        <v>625</v>
      </c>
      <c r="C195" s="182">
        <v>40452</v>
      </c>
    </row>
    <row r="196" spans="1:3" x14ac:dyDescent="0.3">
      <c r="A196" s="184">
        <v>117</v>
      </c>
      <c r="B196" s="185" t="s">
        <v>609</v>
      </c>
      <c r="C196" s="182">
        <v>40452</v>
      </c>
    </row>
    <row r="197" spans="1:3" x14ac:dyDescent="0.3">
      <c r="A197" s="184">
        <v>81</v>
      </c>
      <c r="B197" s="185" t="s">
        <v>619</v>
      </c>
      <c r="C197" s="182">
        <v>40452</v>
      </c>
    </row>
    <row r="198" spans="1:3" x14ac:dyDescent="0.3">
      <c r="A198" s="184">
        <v>69</v>
      </c>
      <c r="B198" s="185" t="s">
        <v>610</v>
      </c>
      <c r="C198" s="182">
        <v>40452</v>
      </c>
    </row>
    <row r="199" spans="1:3" x14ac:dyDescent="0.3">
      <c r="A199" s="184">
        <v>63</v>
      </c>
      <c r="B199" s="185" t="s">
        <v>623</v>
      </c>
      <c r="C199" s="182">
        <v>40452</v>
      </c>
    </row>
    <row r="200" spans="1:3" x14ac:dyDescent="0.3">
      <c r="A200" s="184">
        <v>52</v>
      </c>
      <c r="B200" s="185" t="s">
        <v>611</v>
      </c>
      <c r="C200" s="182">
        <v>40452</v>
      </c>
    </row>
    <row r="201" spans="1:3" x14ac:dyDescent="0.3">
      <c r="A201" s="184">
        <v>49</v>
      </c>
      <c r="B201" s="185" t="s">
        <v>622</v>
      </c>
      <c r="C201" s="182">
        <v>40452</v>
      </c>
    </row>
    <row r="202" spans="1:3" x14ac:dyDescent="0.3">
      <c r="A202" s="184">
        <v>44</v>
      </c>
      <c r="B202" s="185" t="s">
        <v>613</v>
      </c>
      <c r="C202" s="182">
        <v>40452</v>
      </c>
    </row>
    <row r="203" spans="1:3" x14ac:dyDescent="0.3">
      <c r="A203" s="184">
        <v>38</v>
      </c>
      <c r="B203" s="185" t="s">
        <v>621</v>
      </c>
      <c r="C203" s="182">
        <v>40452</v>
      </c>
    </row>
    <row r="204" spans="1:3" x14ac:dyDescent="0.3">
      <c r="A204" s="184">
        <v>30</v>
      </c>
      <c r="B204" s="185" t="s">
        <v>612</v>
      </c>
      <c r="C204" s="182">
        <v>40452</v>
      </c>
    </row>
    <row r="205" spans="1:3" x14ac:dyDescent="0.3">
      <c r="A205" s="184">
        <v>25</v>
      </c>
      <c r="B205" s="185" t="s">
        <v>606</v>
      </c>
      <c r="C205" s="182">
        <v>40452</v>
      </c>
    </row>
    <row r="206" spans="1:3" x14ac:dyDescent="0.3">
      <c r="A206" s="184">
        <v>25</v>
      </c>
      <c r="B206" s="185" t="s">
        <v>608</v>
      </c>
      <c r="C206" s="182">
        <v>40452</v>
      </c>
    </row>
    <row r="207" spans="1:3" x14ac:dyDescent="0.3">
      <c r="A207" s="184">
        <v>25</v>
      </c>
      <c r="B207" s="185" t="s">
        <v>624</v>
      </c>
      <c r="C207" s="182">
        <v>40452</v>
      </c>
    </row>
    <row r="208" spans="1:3" x14ac:dyDescent="0.3">
      <c r="A208" s="184">
        <v>23</v>
      </c>
      <c r="B208" s="185" t="s">
        <v>614</v>
      </c>
      <c r="C208" s="182">
        <v>40452</v>
      </c>
    </row>
    <row r="209" spans="1:3" x14ac:dyDescent="0.3">
      <c r="A209" s="184">
        <v>22</v>
      </c>
      <c r="B209" s="185" t="s">
        <v>607</v>
      </c>
      <c r="C209" s="182">
        <v>40452</v>
      </c>
    </row>
    <row r="210" spans="1:3" x14ac:dyDescent="0.3">
      <c r="A210" s="184">
        <v>22</v>
      </c>
      <c r="B210" s="185" t="s">
        <v>604</v>
      </c>
      <c r="C210" s="182">
        <v>40452</v>
      </c>
    </row>
    <row r="211" spans="1:3" x14ac:dyDescent="0.3">
      <c r="A211" s="184">
        <v>22</v>
      </c>
      <c r="B211" s="185" t="s">
        <v>618</v>
      </c>
      <c r="C211" s="182">
        <v>40452</v>
      </c>
    </row>
    <row r="212" spans="1:3" x14ac:dyDescent="0.3">
      <c r="A212" s="184">
        <v>21</v>
      </c>
      <c r="B212" s="185" t="s">
        <v>620</v>
      </c>
      <c r="C212" s="182">
        <v>40452</v>
      </c>
    </row>
    <row r="213" spans="1:3" x14ac:dyDescent="0.3">
      <c r="A213" s="184">
        <v>20</v>
      </c>
      <c r="B213" s="185" t="s">
        <v>616</v>
      </c>
      <c r="C213" s="182">
        <v>40452</v>
      </c>
    </row>
    <row r="214" spans="1:3" x14ac:dyDescent="0.3">
      <c r="A214" s="184">
        <v>432</v>
      </c>
      <c r="B214" s="185" t="s">
        <v>605</v>
      </c>
      <c r="C214" s="182">
        <v>40483</v>
      </c>
    </row>
    <row r="215" spans="1:3" x14ac:dyDescent="0.3">
      <c r="A215" s="184">
        <v>109</v>
      </c>
      <c r="B215" s="185" t="s">
        <v>609</v>
      </c>
      <c r="C215" s="182">
        <v>40483</v>
      </c>
    </row>
    <row r="216" spans="1:3" x14ac:dyDescent="0.3">
      <c r="A216" s="184">
        <v>87</v>
      </c>
      <c r="B216" s="185" t="s">
        <v>610</v>
      </c>
      <c r="C216" s="182">
        <v>40483</v>
      </c>
    </row>
    <row r="217" spans="1:3" x14ac:dyDescent="0.3">
      <c r="A217" s="184">
        <v>68</v>
      </c>
      <c r="B217" s="185" t="s">
        <v>619</v>
      </c>
      <c r="C217" s="182">
        <v>40483</v>
      </c>
    </row>
    <row r="218" spans="1:3" x14ac:dyDescent="0.3">
      <c r="A218" s="184">
        <v>51</v>
      </c>
      <c r="B218" s="185" t="s">
        <v>613</v>
      </c>
      <c r="C218" s="182">
        <v>40483</v>
      </c>
    </row>
    <row r="219" spans="1:3" x14ac:dyDescent="0.3">
      <c r="A219" s="184">
        <v>47</v>
      </c>
      <c r="B219" s="185" t="s">
        <v>611</v>
      </c>
      <c r="C219" s="182">
        <v>40483</v>
      </c>
    </row>
    <row r="220" spans="1:3" x14ac:dyDescent="0.3">
      <c r="A220" s="184">
        <v>45</v>
      </c>
      <c r="B220" s="185" t="s">
        <v>621</v>
      </c>
      <c r="C220" s="182">
        <v>40483</v>
      </c>
    </row>
    <row r="221" spans="1:3" x14ac:dyDescent="0.3">
      <c r="A221" s="184">
        <v>42</v>
      </c>
      <c r="B221" s="185" t="s">
        <v>625</v>
      </c>
      <c r="C221" s="182">
        <v>40483</v>
      </c>
    </row>
    <row r="222" spans="1:3" x14ac:dyDescent="0.3">
      <c r="A222" s="184">
        <v>35</v>
      </c>
      <c r="B222" s="185" t="s">
        <v>614</v>
      </c>
      <c r="C222" s="182">
        <v>40483</v>
      </c>
    </row>
    <row r="223" spans="1:3" x14ac:dyDescent="0.3">
      <c r="A223" s="184">
        <v>33</v>
      </c>
      <c r="B223" s="185" t="s">
        <v>612</v>
      </c>
      <c r="C223" s="182">
        <v>40483</v>
      </c>
    </row>
    <row r="224" spans="1:3" x14ac:dyDescent="0.3">
      <c r="A224" s="184">
        <v>32</v>
      </c>
      <c r="B224" s="185" t="s">
        <v>624</v>
      </c>
      <c r="C224" s="182">
        <v>40483</v>
      </c>
    </row>
    <row r="225" spans="1:3" x14ac:dyDescent="0.3">
      <c r="A225" s="184">
        <v>31</v>
      </c>
      <c r="B225" s="185" t="s">
        <v>622</v>
      </c>
      <c r="C225" s="182">
        <v>40483</v>
      </c>
    </row>
    <row r="226" spans="1:3" x14ac:dyDescent="0.3">
      <c r="A226" s="184">
        <v>30</v>
      </c>
      <c r="B226" s="185" t="s">
        <v>606</v>
      </c>
      <c r="C226" s="182">
        <v>40483</v>
      </c>
    </row>
    <row r="227" spans="1:3" x14ac:dyDescent="0.3">
      <c r="A227" s="184">
        <v>30</v>
      </c>
      <c r="B227" s="185" t="s">
        <v>620</v>
      </c>
      <c r="C227" s="182">
        <v>40483</v>
      </c>
    </row>
    <row r="228" spans="1:3" x14ac:dyDescent="0.3">
      <c r="A228" s="184">
        <v>26</v>
      </c>
      <c r="B228" s="185" t="s">
        <v>626</v>
      </c>
      <c r="C228" s="182">
        <v>40483</v>
      </c>
    </row>
    <row r="229" spans="1:3" x14ac:dyDescent="0.3">
      <c r="A229" s="184">
        <v>25</v>
      </c>
      <c r="B229" s="185" t="s">
        <v>623</v>
      </c>
      <c r="C229" s="182">
        <v>40483</v>
      </c>
    </row>
    <row r="230" spans="1:3" x14ac:dyDescent="0.3">
      <c r="A230" s="184">
        <v>25</v>
      </c>
      <c r="B230" s="185" t="s">
        <v>604</v>
      </c>
      <c r="C230" s="182">
        <v>40483</v>
      </c>
    </row>
    <row r="231" spans="1:3" x14ac:dyDescent="0.3">
      <c r="A231" s="184">
        <v>22</v>
      </c>
      <c r="B231" s="185" t="s">
        <v>608</v>
      </c>
      <c r="C231" s="182">
        <v>40483</v>
      </c>
    </row>
    <row r="232" spans="1:3" x14ac:dyDescent="0.3">
      <c r="A232" s="184">
        <v>21</v>
      </c>
      <c r="B232" s="185" t="s">
        <v>607</v>
      </c>
      <c r="C232" s="182">
        <v>40483</v>
      </c>
    </row>
    <row r="233" spans="1:3" x14ac:dyDescent="0.3">
      <c r="A233" s="184">
        <v>21</v>
      </c>
      <c r="B233" s="185" t="s">
        <v>615</v>
      </c>
      <c r="C233" s="182">
        <v>40483</v>
      </c>
    </row>
    <row r="234" spans="1:3" x14ac:dyDescent="0.3">
      <c r="A234" s="184">
        <v>255</v>
      </c>
      <c r="B234" s="185" t="s">
        <v>605</v>
      </c>
      <c r="C234" s="182">
        <v>40513</v>
      </c>
    </row>
    <row r="235" spans="1:3" x14ac:dyDescent="0.3">
      <c r="A235" s="184">
        <v>65</v>
      </c>
      <c r="B235" s="185" t="s">
        <v>609</v>
      </c>
      <c r="C235" s="182">
        <v>40513</v>
      </c>
    </row>
    <row r="236" spans="1:3" x14ac:dyDescent="0.3">
      <c r="A236" s="184">
        <v>64</v>
      </c>
      <c r="B236" s="185" t="s">
        <v>610</v>
      </c>
      <c r="C236" s="182">
        <v>40513</v>
      </c>
    </row>
    <row r="237" spans="1:3" x14ac:dyDescent="0.3">
      <c r="A237" s="184">
        <v>42</v>
      </c>
      <c r="B237" s="185" t="s">
        <v>611</v>
      </c>
      <c r="C237" s="182">
        <v>40513</v>
      </c>
    </row>
    <row r="238" spans="1:3" x14ac:dyDescent="0.3">
      <c r="A238" s="184">
        <v>39</v>
      </c>
      <c r="B238" s="185" t="s">
        <v>619</v>
      </c>
      <c r="C238" s="182">
        <v>40513</v>
      </c>
    </row>
    <row r="239" spans="1:3" x14ac:dyDescent="0.3">
      <c r="A239" s="184">
        <v>33</v>
      </c>
      <c r="B239" s="185" t="s">
        <v>627</v>
      </c>
      <c r="C239" s="182">
        <v>40513</v>
      </c>
    </row>
    <row r="240" spans="1:3" x14ac:dyDescent="0.3">
      <c r="A240" s="184">
        <v>29</v>
      </c>
      <c r="B240" s="185" t="s">
        <v>626</v>
      </c>
      <c r="C240" s="182">
        <v>40513</v>
      </c>
    </row>
    <row r="241" spans="1:3" x14ac:dyDescent="0.3">
      <c r="A241" s="184">
        <v>28</v>
      </c>
      <c r="B241" s="185" t="s">
        <v>614</v>
      </c>
      <c r="C241" s="182">
        <v>40513</v>
      </c>
    </row>
    <row r="242" spans="1:3" x14ac:dyDescent="0.3">
      <c r="A242" s="184">
        <v>24</v>
      </c>
      <c r="B242" s="185" t="s">
        <v>622</v>
      </c>
      <c r="C242" s="182">
        <v>40513</v>
      </c>
    </row>
    <row r="243" spans="1:3" x14ac:dyDescent="0.3">
      <c r="A243" s="184">
        <v>24</v>
      </c>
      <c r="B243" s="185" t="s">
        <v>621</v>
      </c>
      <c r="C243" s="182">
        <v>40513</v>
      </c>
    </row>
    <row r="244" spans="1:3" x14ac:dyDescent="0.3">
      <c r="A244" s="184">
        <v>23</v>
      </c>
      <c r="B244" s="185" t="s">
        <v>623</v>
      </c>
      <c r="C244" s="182">
        <v>40513</v>
      </c>
    </row>
    <row r="245" spans="1:3" x14ac:dyDescent="0.3">
      <c r="A245" s="184">
        <v>21</v>
      </c>
      <c r="B245" s="185" t="s">
        <v>613</v>
      </c>
      <c r="C245" s="182">
        <v>40513</v>
      </c>
    </row>
    <row r="246" spans="1:3" x14ac:dyDescent="0.3">
      <c r="A246" s="184">
        <v>20</v>
      </c>
      <c r="B246" s="185" t="s">
        <v>606</v>
      </c>
      <c r="C246" s="182">
        <v>40513</v>
      </c>
    </row>
    <row r="247" spans="1:3" x14ac:dyDescent="0.3">
      <c r="A247" s="184">
        <v>18</v>
      </c>
      <c r="B247" s="185" t="s">
        <v>625</v>
      </c>
      <c r="C247" s="182">
        <v>40513</v>
      </c>
    </row>
    <row r="248" spans="1:3" x14ac:dyDescent="0.3">
      <c r="A248" s="184">
        <v>16</v>
      </c>
      <c r="B248" s="185" t="s">
        <v>612</v>
      </c>
      <c r="C248" s="182">
        <v>40513</v>
      </c>
    </row>
    <row r="249" spans="1:3" x14ac:dyDescent="0.3">
      <c r="A249" s="184">
        <v>16</v>
      </c>
      <c r="B249" s="185" t="s">
        <v>604</v>
      </c>
      <c r="C249" s="182">
        <v>40513</v>
      </c>
    </row>
    <row r="250" spans="1:3" x14ac:dyDescent="0.3">
      <c r="A250" s="184">
        <v>16</v>
      </c>
      <c r="B250" s="185" t="s">
        <v>624</v>
      </c>
      <c r="C250" s="182">
        <v>40513</v>
      </c>
    </row>
    <row r="251" spans="1:3" x14ac:dyDescent="0.3">
      <c r="A251" s="184">
        <v>15</v>
      </c>
      <c r="B251" s="185" t="s">
        <v>607</v>
      </c>
      <c r="C251" s="182">
        <v>40513</v>
      </c>
    </row>
    <row r="252" spans="1:3" x14ac:dyDescent="0.3">
      <c r="A252" s="184">
        <v>15</v>
      </c>
      <c r="B252" s="185" t="s">
        <v>608</v>
      </c>
      <c r="C252" s="182">
        <v>40513</v>
      </c>
    </row>
    <row r="253" spans="1:3" x14ac:dyDescent="0.3">
      <c r="A253" s="184">
        <v>15</v>
      </c>
      <c r="B253" s="185" t="s">
        <v>617</v>
      </c>
      <c r="C253" s="182">
        <v>40513</v>
      </c>
    </row>
    <row r="254" spans="1:3" x14ac:dyDescent="0.3">
      <c r="A254" s="184">
        <v>300</v>
      </c>
      <c r="B254" s="185" t="s">
        <v>605</v>
      </c>
      <c r="C254" s="182">
        <v>40544</v>
      </c>
    </row>
    <row r="255" spans="1:3" x14ac:dyDescent="0.3">
      <c r="A255" s="184">
        <v>81</v>
      </c>
      <c r="B255" s="185" t="s">
        <v>610</v>
      </c>
      <c r="C255" s="182">
        <v>40544</v>
      </c>
    </row>
    <row r="256" spans="1:3" x14ac:dyDescent="0.3">
      <c r="A256" s="184">
        <v>77</v>
      </c>
      <c r="B256" s="185" t="s">
        <v>609</v>
      </c>
      <c r="C256" s="182">
        <v>40544</v>
      </c>
    </row>
    <row r="257" spans="1:3" x14ac:dyDescent="0.3">
      <c r="A257" s="184">
        <v>71</v>
      </c>
      <c r="B257" s="185" t="s">
        <v>627</v>
      </c>
      <c r="C257" s="182">
        <v>40544</v>
      </c>
    </row>
    <row r="258" spans="1:3" x14ac:dyDescent="0.3">
      <c r="A258" s="184">
        <v>47</v>
      </c>
      <c r="B258" s="185" t="s">
        <v>619</v>
      </c>
      <c r="C258" s="182">
        <v>40544</v>
      </c>
    </row>
    <row r="259" spans="1:3" x14ac:dyDescent="0.3">
      <c r="A259" s="184">
        <v>44</v>
      </c>
      <c r="B259" s="185" t="s">
        <v>623</v>
      </c>
      <c r="C259" s="182">
        <v>40544</v>
      </c>
    </row>
    <row r="260" spans="1:3" x14ac:dyDescent="0.3">
      <c r="A260" s="184">
        <v>43</v>
      </c>
      <c r="B260" s="185" t="s">
        <v>614</v>
      </c>
      <c r="C260" s="182">
        <v>40544</v>
      </c>
    </row>
    <row r="261" spans="1:3" x14ac:dyDescent="0.3">
      <c r="A261" s="184">
        <v>39</v>
      </c>
      <c r="B261" s="185" t="s">
        <v>613</v>
      </c>
      <c r="C261" s="182">
        <v>40544</v>
      </c>
    </row>
    <row r="262" spans="1:3" x14ac:dyDescent="0.3">
      <c r="A262" s="184">
        <v>39</v>
      </c>
      <c r="B262" s="185" t="s">
        <v>611</v>
      </c>
      <c r="C262" s="182">
        <v>40544</v>
      </c>
    </row>
    <row r="263" spans="1:3" x14ac:dyDescent="0.3">
      <c r="A263" s="184">
        <v>39</v>
      </c>
      <c r="B263" s="185" t="s">
        <v>622</v>
      </c>
      <c r="C263" s="182">
        <v>40544</v>
      </c>
    </row>
    <row r="264" spans="1:3" x14ac:dyDescent="0.3">
      <c r="A264" s="184">
        <v>26</v>
      </c>
      <c r="B264" s="185" t="s">
        <v>612</v>
      </c>
      <c r="C264" s="182">
        <v>40544</v>
      </c>
    </row>
    <row r="265" spans="1:3" x14ac:dyDescent="0.3">
      <c r="A265" s="184">
        <v>26</v>
      </c>
      <c r="B265" s="185" t="s">
        <v>616</v>
      </c>
      <c r="C265" s="182">
        <v>40544</v>
      </c>
    </row>
    <row r="266" spans="1:3" x14ac:dyDescent="0.3">
      <c r="A266" s="184">
        <v>24</v>
      </c>
      <c r="B266" s="185" t="s">
        <v>625</v>
      </c>
      <c r="C266" s="182">
        <v>40544</v>
      </c>
    </row>
    <row r="267" spans="1:3" x14ac:dyDescent="0.3">
      <c r="A267" s="184">
        <v>24</v>
      </c>
      <c r="B267" s="185" t="s">
        <v>626</v>
      </c>
      <c r="C267" s="182">
        <v>40544</v>
      </c>
    </row>
    <row r="268" spans="1:3" x14ac:dyDescent="0.3">
      <c r="A268" s="184">
        <v>23</v>
      </c>
      <c r="B268" s="185" t="s">
        <v>606</v>
      </c>
      <c r="C268" s="182">
        <v>40544</v>
      </c>
    </row>
    <row r="269" spans="1:3" x14ac:dyDescent="0.3">
      <c r="A269" s="184">
        <v>21</v>
      </c>
      <c r="B269" s="185" t="s">
        <v>607</v>
      </c>
      <c r="C269" s="182">
        <v>40544</v>
      </c>
    </row>
    <row r="270" spans="1:3" x14ac:dyDescent="0.3">
      <c r="A270" s="184">
        <v>20</v>
      </c>
      <c r="B270" s="185" t="s">
        <v>621</v>
      </c>
      <c r="C270" s="182">
        <v>40544</v>
      </c>
    </row>
    <row r="271" spans="1:3" x14ac:dyDescent="0.3">
      <c r="A271" s="184">
        <v>19</v>
      </c>
      <c r="B271" s="185" t="s">
        <v>604</v>
      </c>
      <c r="C271" s="182">
        <v>40544</v>
      </c>
    </row>
    <row r="272" spans="1:3" x14ac:dyDescent="0.3">
      <c r="A272" s="184">
        <v>19</v>
      </c>
      <c r="B272" s="185" t="s">
        <v>615</v>
      </c>
      <c r="C272" s="182">
        <v>40544</v>
      </c>
    </row>
    <row r="273" spans="1:3" x14ac:dyDescent="0.3">
      <c r="A273" s="184">
        <v>18</v>
      </c>
      <c r="B273" s="185" t="s">
        <v>620</v>
      </c>
      <c r="C273" s="182">
        <v>40544</v>
      </c>
    </row>
    <row r="274" spans="1:3" x14ac:dyDescent="0.3">
      <c r="A274" s="184">
        <v>254</v>
      </c>
      <c r="B274" s="185" t="s">
        <v>605</v>
      </c>
      <c r="C274" s="182">
        <v>40575</v>
      </c>
    </row>
    <row r="275" spans="1:3" x14ac:dyDescent="0.3">
      <c r="A275" s="184">
        <v>81</v>
      </c>
      <c r="B275" s="185" t="s">
        <v>609</v>
      </c>
      <c r="C275" s="182">
        <v>40575</v>
      </c>
    </row>
    <row r="276" spans="1:3" x14ac:dyDescent="0.3">
      <c r="A276" s="184">
        <v>52</v>
      </c>
      <c r="B276" s="185" t="s">
        <v>627</v>
      </c>
      <c r="C276" s="182">
        <v>40575</v>
      </c>
    </row>
    <row r="277" spans="1:3" x14ac:dyDescent="0.3">
      <c r="A277" s="184">
        <v>47</v>
      </c>
      <c r="B277" s="185" t="s">
        <v>611</v>
      </c>
      <c r="C277" s="182">
        <v>40575</v>
      </c>
    </row>
    <row r="278" spans="1:3" x14ac:dyDescent="0.3">
      <c r="A278" s="184">
        <v>46</v>
      </c>
      <c r="B278" s="185" t="s">
        <v>610</v>
      </c>
      <c r="C278" s="182">
        <v>40575</v>
      </c>
    </row>
    <row r="279" spans="1:3" x14ac:dyDescent="0.3">
      <c r="A279" s="184">
        <v>46</v>
      </c>
      <c r="B279" s="185" t="s">
        <v>619</v>
      </c>
      <c r="C279" s="182">
        <v>40575</v>
      </c>
    </row>
    <row r="280" spans="1:3" x14ac:dyDescent="0.3">
      <c r="A280" s="184">
        <v>43</v>
      </c>
      <c r="B280" s="185" t="s">
        <v>626</v>
      </c>
      <c r="C280" s="182">
        <v>40575</v>
      </c>
    </row>
    <row r="281" spans="1:3" x14ac:dyDescent="0.3">
      <c r="A281" s="184">
        <v>35</v>
      </c>
      <c r="B281" s="185" t="s">
        <v>613</v>
      </c>
      <c r="C281" s="182">
        <v>40575</v>
      </c>
    </row>
    <row r="282" spans="1:3" x14ac:dyDescent="0.3">
      <c r="A282" s="184">
        <v>33</v>
      </c>
      <c r="B282" s="185" t="s">
        <v>622</v>
      </c>
      <c r="C282" s="182">
        <v>40575</v>
      </c>
    </row>
    <row r="283" spans="1:3" x14ac:dyDescent="0.3">
      <c r="A283" s="184">
        <v>28</v>
      </c>
      <c r="B283" s="185" t="s">
        <v>625</v>
      </c>
      <c r="C283" s="182">
        <v>40575</v>
      </c>
    </row>
    <row r="284" spans="1:3" x14ac:dyDescent="0.3">
      <c r="A284" s="184">
        <v>27</v>
      </c>
      <c r="B284" s="185" t="s">
        <v>616</v>
      </c>
      <c r="C284" s="182">
        <v>40575</v>
      </c>
    </row>
    <row r="285" spans="1:3" x14ac:dyDescent="0.3">
      <c r="A285" s="184">
        <v>26</v>
      </c>
      <c r="B285" s="185" t="s">
        <v>618</v>
      </c>
      <c r="C285" s="182">
        <v>40575</v>
      </c>
    </row>
    <row r="286" spans="1:3" x14ac:dyDescent="0.3">
      <c r="A286" s="184">
        <v>24</v>
      </c>
      <c r="B286" s="185" t="s">
        <v>623</v>
      </c>
      <c r="C286" s="182">
        <v>40575</v>
      </c>
    </row>
    <row r="287" spans="1:3" x14ac:dyDescent="0.3">
      <c r="A287" s="184">
        <v>19</v>
      </c>
      <c r="B287" s="185" t="s">
        <v>604</v>
      </c>
      <c r="C287" s="182">
        <v>40575</v>
      </c>
    </row>
    <row r="288" spans="1:3" x14ac:dyDescent="0.3">
      <c r="A288" s="184">
        <v>19</v>
      </c>
      <c r="B288" s="185" t="s">
        <v>614</v>
      </c>
      <c r="C288" s="182">
        <v>40575</v>
      </c>
    </row>
    <row r="289" spans="1:3" x14ac:dyDescent="0.3">
      <c r="A289" s="184">
        <v>19</v>
      </c>
      <c r="B289" s="185" t="s">
        <v>621</v>
      </c>
      <c r="C289" s="182">
        <v>40575</v>
      </c>
    </row>
    <row r="290" spans="1:3" x14ac:dyDescent="0.3">
      <c r="A290" s="184">
        <v>18</v>
      </c>
      <c r="B290" s="185" t="s">
        <v>624</v>
      </c>
      <c r="C290" s="182">
        <v>40575</v>
      </c>
    </row>
    <row r="291" spans="1:3" x14ac:dyDescent="0.3">
      <c r="A291" s="184">
        <v>17</v>
      </c>
      <c r="B291" s="185" t="s">
        <v>606</v>
      </c>
      <c r="C291" s="182">
        <v>40575</v>
      </c>
    </row>
    <row r="292" spans="1:3" x14ac:dyDescent="0.3">
      <c r="A292" s="184">
        <v>16</v>
      </c>
      <c r="B292" s="185" t="s">
        <v>612</v>
      </c>
      <c r="C292" s="182">
        <v>40575</v>
      </c>
    </row>
    <row r="293" spans="1:3" x14ac:dyDescent="0.3">
      <c r="A293" s="184">
        <v>15</v>
      </c>
      <c r="B293" s="185" t="s">
        <v>607</v>
      </c>
      <c r="C293" s="182">
        <v>40575</v>
      </c>
    </row>
    <row r="294" spans="1:3" x14ac:dyDescent="0.3">
      <c r="A294" s="184">
        <v>198</v>
      </c>
      <c r="B294" s="185" t="s">
        <v>605</v>
      </c>
      <c r="C294" s="182">
        <v>40603</v>
      </c>
    </row>
    <row r="295" spans="1:3" x14ac:dyDescent="0.3">
      <c r="A295" s="184">
        <v>82</v>
      </c>
      <c r="B295" s="185" t="s">
        <v>609</v>
      </c>
      <c r="C295" s="182">
        <v>40603</v>
      </c>
    </row>
    <row r="296" spans="1:3" x14ac:dyDescent="0.3">
      <c r="A296" s="184">
        <v>50</v>
      </c>
      <c r="B296" s="185" t="s">
        <v>610</v>
      </c>
      <c r="C296" s="182">
        <v>40603</v>
      </c>
    </row>
    <row r="297" spans="1:3" x14ac:dyDescent="0.3">
      <c r="A297" s="184">
        <v>44</v>
      </c>
      <c r="B297" s="185" t="s">
        <v>619</v>
      </c>
      <c r="C297" s="182">
        <v>40603</v>
      </c>
    </row>
    <row r="298" spans="1:3" x14ac:dyDescent="0.3">
      <c r="A298" s="184">
        <v>36</v>
      </c>
      <c r="B298" s="185" t="s">
        <v>613</v>
      </c>
      <c r="C298" s="182">
        <v>40603</v>
      </c>
    </row>
    <row r="299" spans="1:3" x14ac:dyDescent="0.3">
      <c r="A299" s="184">
        <v>35</v>
      </c>
      <c r="B299" s="185" t="s">
        <v>627</v>
      </c>
      <c r="C299" s="182">
        <v>40603</v>
      </c>
    </row>
    <row r="300" spans="1:3" x14ac:dyDescent="0.3">
      <c r="A300" s="184">
        <v>34</v>
      </c>
      <c r="B300" s="185" t="s">
        <v>611</v>
      </c>
      <c r="C300" s="182">
        <v>40603</v>
      </c>
    </row>
    <row r="301" spans="1:3" x14ac:dyDescent="0.3">
      <c r="A301" s="184">
        <v>32</v>
      </c>
      <c r="B301" s="185" t="s">
        <v>623</v>
      </c>
      <c r="C301" s="182">
        <v>40603</v>
      </c>
    </row>
    <row r="302" spans="1:3" x14ac:dyDescent="0.3">
      <c r="A302" s="184">
        <v>31</v>
      </c>
      <c r="B302" s="185" t="s">
        <v>626</v>
      </c>
      <c r="C302" s="182">
        <v>40603</v>
      </c>
    </row>
    <row r="303" spans="1:3" x14ac:dyDescent="0.3">
      <c r="A303" s="184">
        <v>30</v>
      </c>
      <c r="B303" s="185" t="s">
        <v>622</v>
      </c>
      <c r="C303" s="182">
        <v>40603</v>
      </c>
    </row>
    <row r="304" spans="1:3" x14ac:dyDescent="0.3">
      <c r="A304" s="184">
        <v>26</v>
      </c>
      <c r="B304" s="185" t="s">
        <v>612</v>
      </c>
      <c r="C304" s="182">
        <v>40603</v>
      </c>
    </row>
    <row r="305" spans="1:3" x14ac:dyDescent="0.3">
      <c r="A305" s="184">
        <v>24</v>
      </c>
      <c r="B305" s="185" t="s">
        <v>621</v>
      </c>
      <c r="C305" s="182">
        <v>40603</v>
      </c>
    </row>
    <row r="306" spans="1:3" x14ac:dyDescent="0.3">
      <c r="A306" s="184">
        <v>24</v>
      </c>
      <c r="B306" s="185" t="s">
        <v>625</v>
      </c>
      <c r="C306" s="182">
        <v>40603</v>
      </c>
    </row>
    <row r="307" spans="1:3" x14ac:dyDescent="0.3">
      <c r="A307" s="184">
        <v>23</v>
      </c>
      <c r="B307" s="185" t="s">
        <v>618</v>
      </c>
      <c r="C307" s="182">
        <v>40603</v>
      </c>
    </row>
    <row r="308" spans="1:3" x14ac:dyDescent="0.3">
      <c r="A308" s="184">
        <v>22</v>
      </c>
      <c r="B308" s="185" t="s">
        <v>606</v>
      </c>
      <c r="C308" s="182">
        <v>40603</v>
      </c>
    </row>
    <row r="309" spans="1:3" x14ac:dyDescent="0.3">
      <c r="A309" s="184">
        <v>21</v>
      </c>
      <c r="B309" s="185" t="s">
        <v>604</v>
      </c>
      <c r="C309" s="182">
        <v>40603</v>
      </c>
    </row>
    <row r="310" spans="1:3" x14ac:dyDescent="0.3">
      <c r="A310" s="184">
        <v>21</v>
      </c>
      <c r="B310" s="185" t="s">
        <v>614</v>
      </c>
      <c r="C310" s="182">
        <v>40603</v>
      </c>
    </row>
    <row r="311" spans="1:3" x14ac:dyDescent="0.3">
      <c r="A311" s="184">
        <v>20</v>
      </c>
      <c r="B311" s="185" t="s">
        <v>607</v>
      </c>
      <c r="C311" s="182">
        <v>40603</v>
      </c>
    </row>
    <row r="312" spans="1:3" x14ac:dyDescent="0.3">
      <c r="A312" s="184">
        <v>19</v>
      </c>
      <c r="B312" s="185" t="s">
        <v>615</v>
      </c>
      <c r="C312" s="182">
        <v>40603</v>
      </c>
    </row>
    <row r="313" spans="1:3" x14ac:dyDescent="0.3">
      <c r="A313" s="184">
        <v>19</v>
      </c>
      <c r="B313" s="185" t="s">
        <v>617</v>
      </c>
      <c r="C313" s="182">
        <v>40603</v>
      </c>
    </row>
  </sheetData>
  <hyperlinks>
    <hyperlink ref="B38" r:id="rId1" display="http://cvt.upol.cz/serial/"/>
    <hyperlink ref="B39" r:id="rId2" display="http://cvt.upol.cz/serial/informatikon0905.pdf"/>
    <hyperlink ref="B40" r:id="rId3" display="http://cvt.upol.cz/serial/informatikon0903.pdf"/>
    <hyperlink ref="B41" r:id="rId4" display="http://cvt.upol.cz/serial/informatikon0904.pdf"/>
    <hyperlink ref="B42" r:id="rId5" display="http://cvt.upol.cz/serial/mesicnik0911.pdf"/>
    <hyperlink ref="B43" r:id="rId6" display="http://cvt.upol.cz/serial/informatikon0901.pdf"/>
    <hyperlink ref="B44" r:id="rId7" display="http://cvt.upol.cz/serial/mesicnik0910.pdf"/>
    <hyperlink ref="B45" r:id="rId8" display="http://cvt.upol.cz/serial/mesicnik0912.pdf"/>
    <hyperlink ref="B46" r:id="rId9" display="http://cvt.upol.cz/serial/informatikon0902.pdf"/>
    <hyperlink ref="B47" r:id="rId10" display="http://cvt.upol.cz/serial/mesicnik0905.pdf"/>
    <hyperlink ref="B48" r:id="rId11" display="http://cvt.upol.cz/serial/mesicnik0906.pdf"/>
    <hyperlink ref="B49" r:id="rId12" display="http://cvt.upol.cz/serial/mesicnik0909.pdf"/>
    <hyperlink ref="B27" r:id="rId13" display="http://cvt.upol.cz/serial/"/>
    <hyperlink ref="B28" r:id="rId14" display="http://cvt.upol.cz/serial/informatikon0905.pdf"/>
    <hyperlink ref="B29" r:id="rId15" display="http://cvt.upol.cz/serial/informatikon0903.pdf"/>
    <hyperlink ref="B30" r:id="rId16" display="http://cvt.upol.cz/serial/mesicnik0911.pdf"/>
    <hyperlink ref="B31" r:id="rId17" display="http://cvt.upol.cz/serial/informatikon0904.pdf"/>
    <hyperlink ref="B32" r:id="rId18" display="http://cvt.upol.cz/serial/mesicnik0909.pdf"/>
    <hyperlink ref="B33" r:id="rId19" display="http://cvt.upol.cz/serial/informatikon0901.pdf"/>
    <hyperlink ref="B34" r:id="rId20" display="http://cvt.upol.cz/serial/mesicnik0910.pdf"/>
    <hyperlink ref="B35" r:id="rId21" display="http://cvt.upol.cz/serial/mesicnik0906.pdf"/>
    <hyperlink ref="B36" r:id="rId22" display="http://cvt.upol.cz/serial/informatikon0902.pdf"/>
    <hyperlink ref="B37" r:id="rId23" display="http://cvt.upol.cz/serial/mesicnik0905.pdf"/>
    <hyperlink ref="B6" r:id="rId24" display="http://cvt.upol.cz/serial/"/>
    <hyperlink ref="B7" r:id="rId25" display="http://cvt.upol.cz/serial/mesicnik0909.pdf"/>
    <hyperlink ref="B8" r:id="rId26" display="http://cvt.upol.cz/serial/mesicnik0906.pdf"/>
    <hyperlink ref="B9" r:id="rId27" display="http://cvt.upol.cz/serial/mesicnik0905.pdf"/>
    <hyperlink ref="B10" r:id="rId28" display="http://cvt.upol.cz/serial/mesicnik0910.pdf"/>
    <hyperlink ref="B11" r:id="rId29" display="http://cvt.upol.cz/serial/informatikon0905.pdf"/>
    <hyperlink ref="B12" r:id="rId30" display="http://cvt.upol.cz/serial/informatikon0904.pdf"/>
    <hyperlink ref="B13" r:id="rId31" display="http://cvt.upol.cz/serial/informatikon0903.pdf"/>
    <hyperlink ref="B14" r:id="rId32" display="http://cvt.upol.cz/serial/informatikon0902.pdf"/>
    <hyperlink ref="B15" r:id="rId33" display="http://cvt.upol.cz/serial/informatikon0901.pdf"/>
    <hyperlink ref="B2" r:id="rId34" display="http://cvt.upol.cz/serial/mesicnik0909.pdf"/>
    <hyperlink ref="B3" r:id="rId35" display="http://cvt.upol.cz/serial/"/>
    <hyperlink ref="B4" r:id="rId36" display="http://cvt.upol.cz/serial/mesicnik0905.pdf"/>
    <hyperlink ref="B5" r:id="rId37" display="http://cvt.upol.cz/serial/mesicnik0906.pdf"/>
    <hyperlink ref="B64" r:id="rId38" display="http://cvt.upol.cz/serial/mesicnik1003.pdf"/>
    <hyperlink ref="B65" r:id="rId39" display="http://cvt.upol.cz/serial/informatikon0905.pdf"/>
    <hyperlink ref="B66" r:id="rId40" display="http://cvt.upol.cz/serial/mesicnik1002.pdf"/>
    <hyperlink ref="B67" r:id="rId41" display="http://cvt.upol.cz/serial/informatikon0904.pdf"/>
    <hyperlink ref="B68" r:id="rId42" display="http://cvt.upol.cz/serial/informatikon0903.pdf"/>
    <hyperlink ref="B69" r:id="rId43" display="http://cvt.upol.cz/serial/informatikon1006.pdf"/>
    <hyperlink ref="B70" r:id="rId44" display="http://cvt.upol.cz/serial/mesicnik1001.pdf"/>
    <hyperlink ref="B71" r:id="rId45" display="http://cvt.upol.cz/serial/informatikon0901.pdf"/>
    <hyperlink ref="B72" r:id="rId46" display="http://cvt.upol.cz/serial/informatikon0902.pdf"/>
    <hyperlink ref="B73" r:id="rId47" display="http://cvt.upol.cz/serial/mesicnik0909.pdf"/>
    <hyperlink ref="B74" r:id="rId48" display="http://cvt.upol.cz/serial/mesicnik0912.pdf"/>
    <hyperlink ref="B75" r:id="rId49" display="http://cvt.upol.cz/serial/mesicnik0905.pdf"/>
    <hyperlink ref="B76" r:id="rId50" display="http://cvt.upol.cz/serial/mesicnik0906.pdf"/>
    <hyperlink ref="B77" r:id="rId51" display="http://cvt.upol.cz/serial/mesicnik0911.pdf"/>
    <hyperlink ref="B78" r:id="rId52" display="http://cvt.upol.cz/serial/mesicnik0910.pdf"/>
    <hyperlink ref="B51" r:id="rId53" display="http://cvt.upol.cz/serial/informatikon0905.pdf"/>
    <hyperlink ref="B52" r:id="rId54" display="http://cvt.upol.cz/serial/mesicnik1001.pdf"/>
    <hyperlink ref="B53" r:id="rId55" display="http://cvt.upol.cz/serial/mesicnik0909.pdf"/>
    <hyperlink ref="B54" r:id="rId56" display="http://cvt.upol.cz/serial/informatikon0903.pdf"/>
    <hyperlink ref="B55" r:id="rId57" display="http://cvt.upol.cz/serial/informatikon0904.pdf"/>
    <hyperlink ref="B56" r:id="rId58" display="http://cvt.upol.cz/serial/mesicnik0912.pdf"/>
    <hyperlink ref="B57" r:id="rId59" display="http://cvt.upol.cz/serial/informatikon0901.pdf"/>
    <hyperlink ref="B58" r:id="rId60" display="http://cvt.upol.cz/serial/informatikon0902.pdf"/>
    <hyperlink ref="B59" r:id="rId61" display="http://cvt.upol.cz/serial/mesicnik0911.pdf"/>
    <hyperlink ref="B60" r:id="rId62" display="http://cvt.upol.cz/serial/mesicnik0906.pdf"/>
    <hyperlink ref="B61" r:id="rId63" display="http://cvt.upol.cz/serial/mesicnik0910.pdf"/>
    <hyperlink ref="B62" r:id="rId64" display="http://cvt.upol.cz/serial/mesicnik0905.pdf"/>
    <hyperlink ref="B63" r:id="rId65" display="http://cvt.upol.cz/serial/"/>
    <hyperlink ref="B50" r:id="rId66" display="http://cvt.upol.cz/serial/"/>
    <hyperlink ref="B16" r:id="rId67" display="http://cvt.upol.cz/serial/"/>
    <hyperlink ref="B17" r:id="rId68" display="http://cvt.upol.cz/serial/mesicnik0911.pdf"/>
    <hyperlink ref="B18" r:id="rId69" display="http://cvt.upol.cz/serial/informatikon0905.pdf"/>
    <hyperlink ref="B19" r:id="rId70" display="http://cvt.upol.cz/serial/informatikon0904.pdf"/>
    <hyperlink ref="B20" r:id="rId71" display="http://cvt.upol.cz/serial/mesicnik0910.pdf"/>
    <hyperlink ref="B21" r:id="rId72" display="http://cvt.upol.cz/serial/mesicnik0909.pdf"/>
    <hyperlink ref="B22" r:id="rId73" display="http://cvt.upol.cz/serial/informatikon0903.pdf"/>
    <hyperlink ref="B23" r:id="rId74" display="http://cvt.upol.cz/serial/informatikon0901.pdf"/>
    <hyperlink ref="B24" r:id="rId75" display="http://cvt.upol.cz/serial/informatikon0902.pdf"/>
    <hyperlink ref="B25" r:id="rId76" display="http://cvt.upol.cz/serial/mesicnik0905.pdf"/>
    <hyperlink ref="B26" r:id="rId77" display="http://cvt.upol.cz/serial/mesicnik0906.pdf"/>
    <hyperlink ref="B79" r:id="rId78" display="http://cvt.upol.cz/serial/"/>
    <hyperlink ref="B80" r:id="rId79" display="http://cvt.upol.cz/serial/mesicnik1003.pdf"/>
    <hyperlink ref="B81" r:id="rId80" display="http://cvt.upol.cz/serial/informatikon1006.pdf"/>
    <hyperlink ref="B82" r:id="rId81" display="http://cvt.upol.cz/serial/informatikon0905.pdf"/>
    <hyperlink ref="B83" r:id="rId82" display="http://cvt.upol.cz/serial/mesicnik1002.pdf"/>
    <hyperlink ref="B84" r:id="rId83" display="http://cvt.upol.cz/serial/informatikon0903.pdf"/>
    <hyperlink ref="B85" r:id="rId84" display="http://cvt.upol.cz/serial/informatikon0904.pdf"/>
    <hyperlink ref="B86" r:id="rId85" display="http://cvt.upol.cz/serial/informatikon0901.pdf"/>
    <hyperlink ref="B87" r:id="rId86" display="http://cvt.upol.cz/serial/mesicnik1001.pdf"/>
    <hyperlink ref="B88" r:id="rId87" display="http://cvt.upol.cz/serial/mesicnik0912.pdf"/>
    <hyperlink ref="B89" r:id="rId88" display="http://cvt.upol.cz/serial/mesicnik0905.pdf"/>
    <hyperlink ref="B90" r:id="rId89" display="http://cvt.upol.cz/serial/informatikon0902.pdf"/>
    <hyperlink ref="B91" r:id="rId90" display="http://cvt.upol.cz/serial/mesicnik0911.pdf"/>
    <hyperlink ref="B92" r:id="rId91" display="http://cvt.upol.cz/serial/mesicnik0909.pdf"/>
    <hyperlink ref="B93" r:id="rId92" display="http://cvt.upol.cz/serial/mesicnik0906.pdf"/>
    <hyperlink ref="B94" r:id="rId93" display="http://cvt.upol.cz/serial/mesicnik0910.pdf"/>
    <hyperlink ref="B95" r:id="rId94" display="http://cvt.upol.cz/serial/"/>
    <hyperlink ref="B96" r:id="rId95" display="http://cvt.upol.cz/serial/mesicnik1004.pdf"/>
    <hyperlink ref="B97" r:id="rId96" display="http://cvt.upol.cz/serial/informatikon1006.pdf"/>
    <hyperlink ref="B98" r:id="rId97" display="http://cvt.upol.cz/serial/informatikon0903.pdf"/>
    <hyperlink ref="B99" r:id="rId98" display="http://cvt.upol.cz/serial/informatikon0905.pdf"/>
    <hyperlink ref="B100" r:id="rId99" display="http://cvt.upol.cz/serial/informatikon0901.pdf"/>
    <hyperlink ref="B101" r:id="rId100" display="http://cvt.upol.cz/serial/informatikon0904.pdf"/>
    <hyperlink ref="B102" r:id="rId101" display="http://cvt.upol.cz/serial/mesicnik1002.pdf"/>
    <hyperlink ref="B103" r:id="rId102" display="http://cvt.upol.cz/serial/informatikon0902.pdf"/>
    <hyperlink ref="B104" r:id="rId103" display="http://cvt.upol.cz/serial/mesicnik1003.pdf"/>
    <hyperlink ref="B105" r:id="rId104" display="http://cvt.upol.cz/serial/mesicnik0909.pdf"/>
    <hyperlink ref="B106" r:id="rId105" display="http://cvt.upol.cz/serial/mesicnik0905.pdf"/>
    <hyperlink ref="B107" r:id="rId106" display="http://cvt.upol.cz/serial/mesicnik1001.pdf"/>
    <hyperlink ref="B108" r:id="rId107" display="http://cvt.upol.cz/serial/mesicnik0906.pdf"/>
    <hyperlink ref="B109" r:id="rId108" display="http://cvt.upol.cz/serial/mesicnik0910.pdf"/>
    <hyperlink ref="B110" r:id="rId109" display="http://cvt.upol.cz/serial/mesicnik0911.pdf"/>
    <hyperlink ref="B111" r:id="rId110" display="http://cvt.upol.cz/serial/mesicnik0912.pdf"/>
    <hyperlink ref="B112" r:id="rId111" display="http://cvt.upol.cz/serial/informatikon1007.pdf"/>
    <hyperlink ref="B113" r:id="rId112" display="http://cvt.upol.cz/serial/informatikon1008.pdf"/>
    <hyperlink ref="B134" r:id="rId113" display="http://cvt.upol.cz/serial/"/>
    <hyperlink ref="B135" r:id="rId114" display="http://cvt.upol.cz/serial/mesicnik1006.pdf"/>
    <hyperlink ref="B136" r:id="rId115" display="http://cvt.upol.cz/serial/informatikon0905.pdf"/>
    <hyperlink ref="B137" r:id="rId116" display="http://cvt.upol.cz/serial/informatikon0901.pdf"/>
    <hyperlink ref="B138" r:id="rId117" display="http://cvt.upol.cz/serial/informatikon0904.pdf"/>
    <hyperlink ref="B139" r:id="rId118" display="http://cvt.upol.cz/serial/informatikon1008.pdf"/>
    <hyperlink ref="B140" r:id="rId119" display="http://cvt.upol.cz/serial/informatikon0903.pdf"/>
    <hyperlink ref="B141" r:id="rId120" display="http://cvt.upol.cz/serial/informatikon1006.pdf"/>
    <hyperlink ref="B142" r:id="rId121" display="http://cvt.upol.cz/serial/mesicnik0909.pdf"/>
    <hyperlink ref="B143" r:id="rId122" display="http://cvt.upol.cz/serial/informatikon0902.pdf"/>
    <hyperlink ref="B144" r:id="rId123" display="http://cvt.upol.cz/serial/informatikon1007.pdf"/>
    <hyperlink ref="B145" r:id="rId124" display="http://cvt.upol.cz/serial/mesicnik1002.pdf"/>
    <hyperlink ref="B146" r:id="rId125" display="http://cvt.upol.cz/serial/mesicnik1005.pdf"/>
    <hyperlink ref="B147" r:id="rId126" display="http://cvt.upol.cz/serial/mesicnik1004.pdf"/>
    <hyperlink ref="B148" r:id="rId127" display="http://cvt.upol.cz/serial/mesicnik0906.pdf"/>
    <hyperlink ref="B149" r:id="rId128" display="http://cvt.upol.cz/serial/mesicnik0905.pdf"/>
    <hyperlink ref="B150" r:id="rId129" display="http://cvt.upol.cz/serial/mesicnik0911.pdf"/>
    <hyperlink ref="B151" r:id="rId130" display="http://cvt.upol.cz/serial/mesicnik0910.pdf"/>
    <hyperlink ref="B152" r:id="rId131" display="http://cvt.upol.cz/serial/mesicnik1003.pdf"/>
    <hyperlink ref="B153" r:id="rId132" display="http://cvt.upol.cz/serial/mesicnik0912.pdf"/>
    <hyperlink ref="B154" r:id="rId133" display="http://cvt.upol.cz/serial/"/>
    <hyperlink ref="B155" r:id="rId134" display="http://cvt.upol.cz/serial/informatikon1008.pdf"/>
    <hyperlink ref="B156" r:id="rId135" display="http://cvt.upol.cz/serial/informatikon1007.pdf"/>
    <hyperlink ref="B157" r:id="rId136" display="http://cvt.upol.cz/serial/informatikon1006.pdf"/>
    <hyperlink ref="B158" r:id="rId137" display="http://cvt.upol.cz/serial/informatikon0905.pdf"/>
    <hyperlink ref="B159" r:id="rId138" display="http://cvt.upol.cz/serial/informatikon0904.pdf"/>
    <hyperlink ref="B160" r:id="rId139" display="http://cvt.upol.cz/serial/informatikon0903.pdf"/>
    <hyperlink ref="B161" r:id="rId140" display="http://cvt.upol.cz/serial/informatikon0901.pdf"/>
    <hyperlink ref="B162" r:id="rId141" display="http://cvt.upol.cz/serial/mesicnik1006.pdf"/>
    <hyperlink ref="B163" r:id="rId142" display="http://cvt.upol.cz/serial/informatikon0902.pdf"/>
    <hyperlink ref="B164" r:id="rId143" display="http://cvt.upol.cz/serial/mesicnik0910.pdf"/>
    <hyperlink ref="B165" r:id="rId144" display="http://cvt.upol.cz/serial/mesicnik0909.pdf"/>
    <hyperlink ref="B166" r:id="rId145" display="http://cvt.upol.cz/serial/mesicnik1001.pdf"/>
    <hyperlink ref="B167" r:id="rId146" display="http://cvt.upol.cz/serial/mesicnik1005.pdf"/>
    <hyperlink ref="B168" r:id="rId147" display="http://cvt.upol.cz/serial/mesicnik1002.pdf"/>
    <hyperlink ref="B169" r:id="rId148" display="http://cvt.upol.cz/serial/mesicnik1004.pdf"/>
    <hyperlink ref="B170" r:id="rId149" display="http://cvt.upol.cz/serial/mesicnik0911.pdf"/>
    <hyperlink ref="B171" r:id="rId150" display="http://cvt.upol.cz/serial/mesicnik0905.pdf"/>
    <hyperlink ref="B172" r:id="rId151" display="http://cvt.upol.cz/serial/mesicnik0906.pdf"/>
    <hyperlink ref="B173" r:id="rId152" display="http://cvt.upol.cz/serial/mesicnik1003.pdf"/>
    <hyperlink ref="B174" r:id="rId153" display="http://cvt.upol.cz/serial/"/>
    <hyperlink ref="B175" r:id="rId154" display="http://cvt.upol.cz/serial/informatikon1006.pdf"/>
    <hyperlink ref="B176" r:id="rId155" display="http://cvt.upol.cz/serial/informatikon0905.pdf"/>
    <hyperlink ref="B177" r:id="rId156" display="http://cvt.upol.cz/serial/informatikon1008.pdf"/>
    <hyperlink ref="B178" r:id="rId157" display="http://cvt.upol.cz/serial/informatikon0904.pdf"/>
    <hyperlink ref="B179" r:id="rId158" display="http://cvt.upol.cz/serial/informatikon1007.pdf"/>
    <hyperlink ref="B180" r:id="rId159" display="http://cvt.upol.cz/serial/informatikon0903.pdf"/>
    <hyperlink ref="B181" r:id="rId160" display="http://cvt.upol.cz/serial/informatikon0901.pdf"/>
    <hyperlink ref="B182" r:id="rId161" display="http://cvt.upol.cz/serial/mesicnik1006.pdf"/>
    <hyperlink ref="B183" r:id="rId162" display="http://cvt.upol.cz/serial/mesicnik1005.pdf"/>
    <hyperlink ref="B184" r:id="rId163" display="http://cvt.upol.cz/serial/informatikon0902.pdf"/>
    <hyperlink ref="B185" r:id="rId164" display="http://cvt.upol.cz/serial/mesicnik0910.pdf"/>
    <hyperlink ref="B186" r:id="rId165" display="http://cvt.upol.cz/serial/mesicnik0905.pdf"/>
    <hyperlink ref="B187" r:id="rId166" display="http://cvt.upol.cz/serial/mesicnik0906.pdf"/>
    <hyperlink ref="B188" r:id="rId167" display="http://cvt.upol.cz/serial/mesicnik0909.pdf"/>
    <hyperlink ref="B189" r:id="rId168" display="http://cvt.upol.cz/serial/mesicnik1003.pdf"/>
    <hyperlink ref="B190" r:id="rId169" display="http://cvt.upol.cz/serial/mesicnik0911.pdf"/>
    <hyperlink ref="B191" r:id="rId170" display="http://cvt.upol.cz/serial/mesicnik1004.pdf"/>
    <hyperlink ref="B192" r:id="rId171" display="http://cvt.upol.cz/serial/mesicnik0912.pdf"/>
    <hyperlink ref="B193" r:id="rId172" display="http://cvt.upol.cz/serial/mesicnik1002.pdf"/>
    <hyperlink ref="B194" r:id="rId173" display="http://cvt.upol.cz/serial/"/>
    <hyperlink ref="B195" r:id="rId174" display="http://cvt.upol.cz/serial/mesicnik1009.pdf"/>
    <hyperlink ref="B196" r:id="rId175" display="http://cvt.upol.cz/serial/informatikon0905.pdf"/>
    <hyperlink ref="B197" r:id="rId176" display="http://cvt.upol.cz/serial/informatikon1006.pdf"/>
    <hyperlink ref="B198" r:id="rId177" display="http://cvt.upol.cz/serial/informatikon0904.pdf"/>
    <hyperlink ref="B199" r:id="rId178" display="http://cvt.upol.cz/serial/informatikon1008.pdf"/>
    <hyperlink ref="B200" r:id="rId179" display="http://cvt.upol.cz/serial/informatikon0903.pdf"/>
    <hyperlink ref="B201" r:id="rId180" display="http://cvt.upol.cz/serial/informatikon1007.pdf"/>
    <hyperlink ref="B202" r:id="rId181" display="http://cvt.upol.cz/serial/informatikon0901.pdf"/>
    <hyperlink ref="B203" r:id="rId182" display="http://cvt.upol.cz/serial/mesicnik1006.pdf"/>
    <hyperlink ref="B204" r:id="rId183" display="http://cvt.upol.cz/serial/informatikon0902.pdf"/>
    <hyperlink ref="B205" r:id="rId184" display="http://cvt.upol.cz/serial/mesicnik0905.pdf"/>
    <hyperlink ref="B206" r:id="rId185" display="http://cvt.upol.cz/serial/mesicnik0910.pdf"/>
    <hyperlink ref="B207" r:id="rId186" display="http://cvt.upol.cz/serial/mesicnik1005.pdf"/>
    <hyperlink ref="B208" r:id="rId187" display="http://cvt.upol.cz/serial/mesicnik0911.pdf"/>
    <hyperlink ref="B209" r:id="rId188" display="http://cvt.upol.cz/serial/mesicnik0906.pdf"/>
    <hyperlink ref="B210" r:id="rId189" display="http://cvt.upol.cz/serial/mesicnik0909.pdf"/>
    <hyperlink ref="B211" r:id="rId190" display="http://cvt.upol.cz/serial/mesicnik1002.pdf"/>
    <hyperlink ref="B212" r:id="rId191" display="http://cvt.upol.cz/serial/mesicnik1004.pdf"/>
    <hyperlink ref="B213" r:id="rId192" display="http://cvt.upol.cz/serial/mesicnik1001.pdf"/>
    <hyperlink ref="B214" r:id="rId193" display="http://cvt.upol.cz/serial/"/>
    <hyperlink ref="B215" r:id="rId194" display="http://cvt.upol.cz/serial/informatikon0905.pdf"/>
    <hyperlink ref="B216" r:id="rId195" display="http://cvt.upol.cz/serial/informatikon0904.pdf"/>
    <hyperlink ref="B217" r:id="rId196" display="http://cvt.upol.cz/serial/informatikon1006.pdf"/>
    <hyperlink ref="B218" r:id="rId197" display="http://cvt.upol.cz/serial/informatikon0901.pdf"/>
    <hyperlink ref="B219" r:id="rId198" display="http://cvt.upol.cz/serial/informatikon0903.pdf"/>
    <hyperlink ref="B220" r:id="rId199" display="http://cvt.upol.cz/serial/mesicnik1006.pdf"/>
    <hyperlink ref="B221" r:id="rId200" display="http://cvt.upol.cz/serial/mesicnik1009.pdf"/>
    <hyperlink ref="B222" r:id="rId201" display="http://cvt.upol.cz/serial/mesicnik0911.pdf"/>
    <hyperlink ref="B223" r:id="rId202" display="http://cvt.upol.cz/serial/informatikon0902.pdf"/>
    <hyperlink ref="B224" r:id="rId203" display="http://cvt.upol.cz/serial/mesicnik1005.pdf"/>
    <hyperlink ref="B225" r:id="rId204" display="http://cvt.upol.cz/serial/informatikon1007.pdf"/>
    <hyperlink ref="B226" r:id="rId205" display="http://cvt.upol.cz/serial/mesicnik0905.pdf"/>
    <hyperlink ref="B227" r:id="rId206" display="http://cvt.upol.cz/serial/mesicnik1004.pdf"/>
    <hyperlink ref="B228" r:id="rId207" display="http://cvt.upol.cz/serial/mesicnik1010.pdf"/>
    <hyperlink ref="B229" r:id="rId208" display="http://cvt.upol.cz/serial/informatikon1008.pdf"/>
    <hyperlink ref="B230" r:id="rId209" display="http://cvt.upol.cz/serial/mesicnik0909.pdf"/>
    <hyperlink ref="B231" r:id="rId210" display="http://cvt.upol.cz/serial/mesicnik0910.pdf"/>
    <hyperlink ref="B232" r:id="rId211" display="http://cvt.upol.cz/serial/mesicnik0906.pdf"/>
    <hyperlink ref="B233" r:id="rId212" display="http://cvt.upol.cz/serial/mesicnik0912.pdf"/>
    <hyperlink ref="B234" r:id="rId213" display="http://cvt.upol.cz/serial/"/>
    <hyperlink ref="B235" r:id="rId214" display="http://cvt.upol.cz/serial/informatikon0905.pdf"/>
    <hyperlink ref="B236" r:id="rId215" display="http://cvt.upol.cz/serial/informatikon0904.pdf"/>
    <hyperlink ref="B237" r:id="rId216" display="http://cvt.upol.cz/serial/informatikon0903.pdf"/>
    <hyperlink ref="B238" r:id="rId217" display="http://cvt.upol.cz/serial/informatikon1006.pdf"/>
    <hyperlink ref="B239" r:id="rId218" display="http://cvt.upol.cz/serial/informatikon1009.pdf"/>
    <hyperlink ref="B240" r:id="rId219" display="http://cvt.upol.cz/serial/mesicnik1010.pdf"/>
    <hyperlink ref="B241" r:id="rId220" display="http://cvt.upol.cz/serial/mesicnik0911.pdf"/>
    <hyperlink ref="B242" r:id="rId221" display="http://cvt.upol.cz/serial/informatikon1007.pdf"/>
    <hyperlink ref="B243" r:id="rId222" display="http://cvt.upol.cz/serial/mesicnik1006.pdf"/>
    <hyperlink ref="B244" r:id="rId223" display="http://cvt.upol.cz/serial/informatikon1008.pdf"/>
    <hyperlink ref="B245" r:id="rId224" display="http://cvt.upol.cz/serial/informatikon0901.pdf"/>
    <hyperlink ref="B246" r:id="rId225" display="http://cvt.upol.cz/serial/mesicnik0905.pdf"/>
    <hyperlink ref="B247" r:id="rId226" display="http://cvt.upol.cz/serial/mesicnik1009.pdf"/>
    <hyperlink ref="B248" r:id="rId227" display="http://cvt.upol.cz/serial/informatikon0902.pdf"/>
    <hyperlink ref="B249" r:id="rId228" display="http://cvt.upol.cz/serial/mesicnik0909.pdf"/>
    <hyperlink ref="B250" r:id="rId229" display="http://cvt.upol.cz/serial/mesicnik1005.pdf"/>
    <hyperlink ref="B251" r:id="rId230" display="http://cvt.upol.cz/serial/mesicnik0906.pdf"/>
    <hyperlink ref="B252" r:id="rId231" display="http://cvt.upol.cz/serial/mesicnik0910.pdf"/>
    <hyperlink ref="B253" r:id="rId232" display="http://cvt.upol.cz/serial/mesicnik1003.pdf"/>
    <hyperlink ref="B254" r:id="rId233" display="http://cvt.upol.cz/serial/"/>
    <hyperlink ref="B255" r:id="rId234" display="http://cvt.upol.cz/serial/informatikon0904.pdf"/>
    <hyperlink ref="B256" r:id="rId235" display="http://cvt.upol.cz/serial/informatikon0905.pdf"/>
    <hyperlink ref="B257" r:id="rId236" display="http://cvt.upol.cz/serial/informatikon1009.pdf"/>
    <hyperlink ref="B258" r:id="rId237" display="http://cvt.upol.cz/serial/informatikon1006.pdf"/>
    <hyperlink ref="B259" r:id="rId238" display="http://cvt.upol.cz/serial/informatikon1008.pdf"/>
    <hyperlink ref="B260" r:id="rId239" display="http://cvt.upol.cz/serial/mesicnik0911.pdf"/>
    <hyperlink ref="B261" r:id="rId240" display="http://cvt.upol.cz/serial/informatikon0901.pdf"/>
    <hyperlink ref="B262" r:id="rId241" display="http://cvt.upol.cz/serial/informatikon0903.pdf"/>
    <hyperlink ref="B263" r:id="rId242" display="http://cvt.upol.cz/serial/informatikon1007.pdf"/>
    <hyperlink ref="B264" r:id="rId243" display="http://cvt.upol.cz/serial/informatikon0902.pdf"/>
    <hyperlink ref="B265" r:id="rId244" display="http://cvt.upol.cz/serial/mesicnik1001.pdf"/>
    <hyperlink ref="B266" r:id="rId245" display="http://cvt.upol.cz/serial/mesicnik1009.pdf"/>
    <hyperlink ref="B267" r:id="rId246" display="http://cvt.upol.cz/serial/mesicnik1010.pdf"/>
    <hyperlink ref="B268" r:id="rId247" display="http://cvt.upol.cz/serial/mesicnik0905.pdf"/>
    <hyperlink ref="B269" r:id="rId248" display="http://cvt.upol.cz/serial/mesicnik0906.pdf"/>
    <hyperlink ref="B270" r:id="rId249" display="http://cvt.upol.cz/serial/mesicnik1006.pdf"/>
    <hyperlink ref="B271" r:id="rId250" display="http://cvt.upol.cz/serial/mesicnik0909.pdf"/>
    <hyperlink ref="B272" r:id="rId251" display="http://cvt.upol.cz/serial/mesicnik0912.pdf"/>
    <hyperlink ref="B273" r:id="rId252" display="http://cvt.upol.cz/serial/mesicnik1004.pdf"/>
    <hyperlink ref="B274" r:id="rId253" display="http://cvt.upol.cz/serial/"/>
    <hyperlink ref="B275" r:id="rId254" display="http://cvt.upol.cz/serial/informatikon0905.pdf"/>
    <hyperlink ref="B276" r:id="rId255" display="http://cvt.upol.cz/serial/informatikon1009.pdf"/>
    <hyperlink ref="B277" r:id="rId256" display="http://cvt.upol.cz/serial/informatikon0903.pdf"/>
    <hyperlink ref="B278" r:id="rId257" display="http://cvt.upol.cz/serial/informatikon0904.pdf"/>
    <hyperlink ref="B279" r:id="rId258" display="http://cvt.upol.cz/serial/informatikon1006.pdf"/>
    <hyperlink ref="B280" r:id="rId259" display="http://cvt.upol.cz/serial/mesicnik1010.pdf"/>
    <hyperlink ref="B281" r:id="rId260" display="http://cvt.upol.cz/serial/informatikon0901.pdf"/>
    <hyperlink ref="B282" r:id="rId261" display="http://cvt.upol.cz/serial/informatikon1007.pdf"/>
    <hyperlink ref="B283" r:id="rId262" display="http://cvt.upol.cz/serial/mesicnik1009.pdf"/>
    <hyperlink ref="B284" r:id="rId263" display="http://cvt.upol.cz/serial/mesicnik1001.pdf"/>
    <hyperlink ref="B285" r:id="rId264" display="http://cvt.upol.cz/serial/mesicnik1002.pdf"/>
    <hyperlink ref="B286" r:id="rId265" display="http://cvt.upol.cz/serial/informatikon1008.pdf"/>
    <hyperlink ref="B287" r:id="rId266" display="http://cvt.upol.cz/serial/mesicnik0909.pdf"/>
    <hyperlink ref="B288" r:id="rId267" display="http://cvt.upol.cz/serial/mesicnik0911.pdf"/>
    <hyperlink ref="B289" r:id="rId268" display="http://cvt.upol.cz/serial/mesicnik1006.pdf"/>
    <hyperlink ref="B290" r:id="rId269" display="http://cvt.upol.cz/serial/mesicnik1005.pdf"/>
    <hyperlink ref="B291" r:id="rId270" display="http://cvt.upol.cz/serial/mesicnik0905.pdf"/>
    <hyperlink ref="B292" r:id="rId271" display="http://cvt.upol.cz/serial/informatikon0902.pdf"/>
    <hyperlink ref="B293" r:id="rId272" display="http://cvt.upol.cz/serial/mesicnik0906.pdf"/>
    <hyperlink ref="B294" r:id="rId273" display="http://cvt.upol.cz/serial/"/>
    <hyperlink ref="B295" r:id="rId274" display="http://cvt.upol.cz/serial/informatikon0905.pdf"/>
    <hyperlink ref="B296" r:id="rId275" display="http://cvt.upol.cz/serial/informatikon0904.pdf"/>
    <hyperlink ref="B297" r:id="rId276" display="http://cvt.upol.cz/serial/informatikon1006.pdf"/>
    <hyperlink ref="B298" r:id="rId277" display="http://cvt.upol.cz/serial/informatikon0901.pdf"/>
    <hyperlink ref="B299" r:id="rId278" display="http://cvt.upol.cz/serial/informatikon1009.pdf"/>
    <hyperlink ref="B300" r:id="rId279" display="http://cvt.upol.cz/serial/informatikon0903.pdf"/>
    <hyperlink ref="B301" r:id="rId280" display="http://cvt.upol.cz/serial/informatikon1008.pdf"/>
    <hyperlink ref="B302" r:id="rId281" display="http://cvt.upol.cz/serial/mesicnik1010.pdf"/>
    <hyperlink ref="B303" r:id="rId282" display="http://cvt.upol.cz/serial/informatikon1007.pdf"/>
    <hyperlink ref="B304" r:id="rId283" display="http://cvt.upol.cz/serial/informatikon0902.pdf"/>
    <hyperlink ref="B305" r:id="rId284" display="http://cvt.upol.cz/serial/mesicnik1006.pdf"/>
    <hyperlink ref="B306" r:id="rId285" display="http://cvt.upol.cz/serial/mesicnik1009.pdf"/>
    <hyperlink ref="B307" r:id="rId286" display="http://cvt.upol.cz/serial/mesicnik1002.pdf"/>
    <hyperlink ref="B308" r:id="rId287" display="http://cvt.upol.cz/serial/mesicnik0905.pdf"/>
    <hyperlink ref="B309" r:id="rId288" display="http://cvt.upol.cz/serial/mesicnik0909.pdf"/>
    <hyperlink ref="B310" r:id="rId289" display="http://cvt.upol.cz/serial/mesicnik0911.pdf"/>
    <hyperlink ref="B311" r:id="rId290" display="http://cvt.upol.cz/serial/mesicnik0906.pdf"/>
    <hyperlink ref="B312" r:id="rId291" display="http://cvt.upol.cz/serial/mesicnik0912.pdf"/>
    <hyperlink ref="B313" r:id="rId292" display="http://cvt.upol.cz/serial/mesicnik1003.pdf"/>
  </hyperlinks>
  <pageMargins left="0.78740157499999996" right="0.78740157499999996" top="0.984251969" bottom="0.984251969" header="0.4921259845" footer="0.4921259845"/>
  <pageSetup paperSize="9" orientation="portrait" horizontalDpi="300" verticalDpi="300" r:id="rId293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workbookViewId="0">
      <selection activeCell="A13" sqref="A13"/>
    </sheetView>
  </sheetViews>
  <sheetFormatPr defaultRowHeight="12.75" x14ac:dyDescent="0.2"/>
  <cols>
    <col min="1" max="1" width="18.85546875" style="6" customWidth="1"/>
    <col min="2" max="10" width="12.5703125" style="6" customWidth="1"/>
    <col min="11" max="11" width="13.7109375" style="6" customWidth="1"/>
    <col min="12" max="19" width="18.85546875" style="6" bestFit="1" customWidth="1"/>
    <col min="20" max="20" width="13.7109375" style="6" customWidth="1"/>
    <col min="21" max="21" width="13.7109375" style="6" bestFit="1" customWidth="1"/>
    <col min="22" max="50" width="12.5703125" style="6" bestFit="1" customWidth="1"/>
    <col min="51" max="51" width="13.7109375" style="6" bestFit="1" customWidth="1"/>
    <col min="52" max="256" width="9.140625" style="6"/>
    <col min="257" max="257" width="18.85546875" style="6" customWidth="1"/>
    <col min="258" max="266" width="12.5703125" style="6" customWidth="1"/>
    <col min="267" max="267" width="13.7109375" style="6" customWidth="1"/>
    <col min="268" max="275" width="18.85546875" style="6" bestFit="1" customWidth="1"/>
    <col min="276" max="276" width="13.7109375" style="6" customWidth="1"/>
    <col min="277" max="277" width="13.7109375" style="6" bestFit="1" customWidth="1"/>
    <col min="278" max="306" width="12.5703125" style="6" bestFit="1" customWidth="1"/>
    <col min="307" max="307" width="13.7109375" style="6" bestFit="1" customWidth="1"/>
    <col min="308" max="512" width="9.140625" style="6"/>
    <col min="513" max="513" width="18.85546875" style="6" customWidth="1"/>
    <col min="514" max="522" width="12.5703125" style="6" customWidth="1"/>
    <col min="523" max="523" width="13.7109375" style="6" customWidth="1"/>
    <col min="524" max="531" width="18.85546875" style="6" bestFit="1" customWidth="1"/>
    <col min="532" max="532" width="13.7109375" style="6" customWidth="1"/>
    <col min="533" max="533" width="13.7109375" style="6" bestFit="1" customWidth="1"/>
    <col min="534" max="562" width="12.5703125" style="6" bestFit="1" customWidth="1"/>
    <col min="563" max="563" width="13.7109375" style="6" bestFit="1" customWidth="1"/>
    <col min="564" max="768" width="9.140625" style="6"/>
    <col min="769" max="769" width="18.85546875" style="6" customWidth="1"/>
    <col min="770" max="778" width="12.5703125" style="6" customWidth="1"/>
    <col min="779" max="779" width="13.7109375" style="6" customWidth="1"/>
    <col min="780" max="787" width="18.85546875" style="6" bestFit="1" customWidth="1"/>
    <col min="788" max="788" width="13.7109375" style="6" customWidth="1"/>
    <col min="789" max="789" width="13.7109375" style="6" bestFit="1" customWidth="1"/>
    <col min="790" max="818" width="12.5703125" style="6" bestFit="1" customWidth="1"/>
    <col min="819" max="819" width="13.7109375" style="6" bestFit="1" customWidth="1"/>
    <col min="820" max="1024" width="9.140625" style="6"/>
    <col min="1025" max="1025" width="18.85546875" style="6" customWidth="1"/>
    <col min="1026" max="1034" width="12.5703125" style="6" customWidth="1"/>
    <col min="1035" max="1035" width="13.7109375" style="6" customWidth="1"/>
    <col min="1036" max="1043" width="18.85546875" style="6" bestFit="1" customWidth="1"/>
    <col min="1044" max="1044" width="13.7109375" style="6" customWidth="1"/>
    <col min="1045" max="1045" width="13.7109375" style="6" bestFit="1" customWidth="1"/>
    <col min="1046" max="1074" width="12.5703125" style="6" bestFit="1" customWidth="1"/>
    <col min="1075" max="1075" width="13.7109375" style="6" bestFit="1" customWidth="1"/>
    <col min="1076" max="1280" width="9.140625" style="6"/>
    <col min="1281" max="1281" width="18.85546875" style="6" customWidth="1"/>
    <col min="1282" max="1290" width="12.5703125" style="6" customWidth="1"/>
    <col min="1291" max="1291" width="13.7109375" style="6" customWidth="1"/>
    <col min="1292" max="1299" width="18.85546875" style="6" bestFit="1" customWidth="1"/>
    <col min="1300" max="1300" width="13.7109375" style="6" customWidth="1"/>
    <col min="1301" max="1301" width="13.7109375" style="6" bestFit="1" customWidth="1"/>
    <col min="1302" max="1330" width="12.5703125" style="6" bestFit="1" customWidth="1"/>
    <col min="1331" max="1331" width="13.7109375" style="6" bestFit="1" customWidth="1"/>
    <col min="1332" max="1536" width="9.140625" style="6"/>
    <col min="1537" max="1537" width="18.85546875" style="6" customWidth="1"/>
    <col min="1538" max="1546" width="12.5703125" style="6" customWidth="1"/>
    <col min="1547" max="1547" width="13.7109375" style="6" customWidth="1"/>
    <col min="1548" max="1555" width="18.85546875" style="6" bestFit="1" customWidth="1"/>
    <col min="1556" max="1556" width="13.7109375" style="6" customWidth="1"/>
    <col min="1557" max="1557" width="13.7109375" style="6" bestFit="1" customWidth="1"/>
    <col min="1558" max="1586" width="12.5703125" style="6" bestFit="1" customWidth="1"/>
    <col min="1587" max="1587" width="13.7109375" style="6" bestFit="1" customWidth="1"/>
    <col min="1588" max="1792" width="9.140625" style="6"/>
    <col min="1793" max="1793" width="18.85546875" style="6" customWidth="1"/>
    <col min="1794" max="1802" width="12.5703125" style="6" customWidth="1"/>
    <col min="1803" max="1803" width="13.7109375" style="6" customWidth="1"/>
    <col min="1804" max="1811" width="18.85546875" style="6" bestFit="1" customWidth="1"/>
    <col min="1812" max="1812" width="13.7109375" style="6" customWidth="1"/>
    <col min="1813" max="1813" width="13.7109375" style="6" bestFit="1" customWidth="1"/>
    <col min="1814" max="1842" width="12.5703125" style="6" bestFit="1" customWidth="1"/>
    <col min="1843" max="1843" width="13.7109375" style="6" bestFit="1" customWidth="1"/>
    <col min="1844" max="2048" width="9.140625" style="6"/>
    <col min="2049" max="2049" width="18.85546875" style="6" customWidth="1"/>
    <col min="2050" max="2058" width="12.5703125" style="6" customWidth="1"/>
    <col min="2059" max="2059" width="13.7109375" style="6" customWidth="1"/>
    <col min="2060" max="2067" width="18.85546875" style="6" bestFit="1" customWidth="1"/>
    <col min="2068" max="2068" width="13.7109375" style="6" customWidth="1"/>
    <col min="2069" max="2069" width="13.7109375" style="6" bestFit="1" customWidth="1"/>
    <col min="2070" max="2098" width="12.5703125" style="6" bestFit="1" customWidth="1"/>
    <col min="2099" max="2099" width="13.7109375" style="6" bestFit="1" customWidth="1"/>
    <col min="2100" max="2304" width="9.140625" style="6"/>
    <col min="2305" max="2305" width="18.85546875" style="6" customWidth="1"/>
    <col min="2306" max="2314" width="12.5703125" style="6" customWidth="1"/>
    <col min="2315" max="2315" width="13.7109375" style="6" customWidth="1"/>
    <col min="2316" max="2323" width="18.85546875" style="6" bestFit="1" customWidth="1"/>
    <col min="2324" max="2324" width="13.7109375" style="6" customWidth="1"/>
    <col min="2325" max="2325" width="13.7109375" style="6" bestFit="1" customWidth="1"/>
    <col min="2326" max="2354" width="12.5703125" style="6" bestFit="1" customWidth="1"/>
    <col min="2355" max="2355" width="13.7109375" style="6" bestFit="1" customWidth="1"/>
    <col min="2356" max="2560" width="9.140625" style="6"/>
    <col min="2561" max="2561" width="18.85546875" style="6" customWidth="1"/>
    <col min="2562" max="2570" width="12.5703125" style="6" customWidth="1"/>
    <col min="2571" max="2571" width="13.7109375" style="6" customWidth="1"/>
    <col min="2572" max="2579" width="18.85546875" style="6" bestFit="1" customWidth="1"/>
    <col min="2580" max="2580" width="13.7109375" style="6" customWidth="1"/>
    <col min="2581" max="2581" width="13.7109375" style="6" bestFit="1" customWidth="1"/>
    <col min="2582" max="2610" width="12.5703125" style="6" bestFit="1" customWidth="1"/>
    <col min="2611" max="2611" width="13.7109375" style="6" bestFit="1" customWidth="1"/>
    <col min="2612" max="2816" width="9.140625" style="6"/>
    <col min="2817" max="2817" width="18.85546875" style="6" customWidth="1"/>
    <col min="2818" max="2826" width="12.5703125" style="6" customWidth="1"/>
    <col min="2827" max="2827" width="13.7109375" style="6" customWidth="1"/>
    <col min="2828" max="2835" width="18.85546875" style="6" bestFit="1" customWidth="1"/>
    <col min="2836" max="2836" width="13.7109375" style="6" customWidth="1"/>
    <col min="2837" max="2837" width="13.7109375" style="6" bestFit="1" customWidth="1"/>
    <col min="2838" max="2866" width="12.5703125" style="6" bestFit="1" customWidth="1"/>
    <col min="2867" max="2867" width="13.7109375" style="6" bestFit="1" customWidth="1"/>
    <col min="2868" max="3072" width="9.140625" style="6"/>
    <col min="3073" max="3073" width="18.85546875" style="6" customWidth="1"/>
    <col min="3074" max="3082" width="12.5703125" style="6" customWidth="1"/>
    <col min="3083" max="3083" width="13.7109375" style="6" customWidth="1"/>
    <col min="3084" max="3091" width="18.85546875" style="6" bestFit="1" customWidth="1"/>
    <col min="3092" max="3092" width="13.7109375" style="6" customWidth="1"/>
    <col min="3093" max="3093" width="13.7109375" style="6" bestFit="1" customWidth="1"/>
    <col min="3094" max="3122" width="12.5703125" style="6" bestFit="1" customWidth="1"/>
    <col min="3123" max="3123" width="13.7109375" style="6" bestFit="1" customWidth="1"/>
    <col min="3124" max="3328" width="9.140625" style="6"/>
    <col min="3329" max="3329" width="18.85546875" style="6" customWidth="1"/>
    <col min="3330" max="3338" width="12.5703125" style="6" customWidth="1"/>
    <col min="3339" max="3339" width="13.7109375" style="6" customWidth="1"/>
    <col min="3340" max="3347" width="18.85546875" style="6" bestFit="1" customWidth="1"/>
    <col min="3348" max="3348" width="13.7109375" style="6" customWidth="1"/>
    <col min="3349" max="3349" width="13.7109375" style="6" bestFit="1" customWidth="1"/>
    <col min="3350" max="3378" width="12.5703125" style="6" bestFit="1" customWidth="1"/>
    <col min="3379" max="3379" width="13.7109375" style="6" bestFit="1" customWidth="1"/>
    <col min="3380" max="3584" width="9.140625" style="6"/>
    <col min="3585" max="3585" width="18.85546875" style="6" customWidth="1"/>
    <col min="3586" max="3594" width="12.5703125" style="6" customWidth="1"/>
    <col min="3595" max="3595" width="13.7109375" style="6" customWidth="1"/>
    <col min="3596" max="3603" width="18.85546875" style="6" bestFit="1" customWidth="1"/>
    <col min="3604" max="3604" width="13.7109375" style="6" customWidth="1"/>
    <col min="3605" max="3605" width="13.7109375" style="6" bestFit="1" customWidth="1"/>
    <col min="3606" max="3634" width="12.5703125" style="6" bestFit="1" customWidth="1"/>
    <col min="3635" max="3635" width="13.7109375" style="6" bestFit="1" customWidth="1"/>
    <col min="3636" max="3840" width="9.140625" style="6"/>
    <col min="3841" max="3841" width="18.85546875" style="6" customWidth="1"/>
    <col min="3842" max="3850" width="12.5703125" style="6" customWidth="1"/>
    <col min="3851" max="3851" width="13.7109375" style="6" customWidth="1"/>
    <col min="3852" max="3859" width="18.85546875" style="6" bestFit="1" customWidth="1"/>
    <col min="3860" max="3860" width="13.7109375" style="6" customWidth="1"/>
    <col min="3861" max="3861" width="13.7109375" style="6" bestFit="1" customWidth="1"/>
    <col min="3862" max="3890" width="12.5703125" style="6" bestFit="1" customWidth="1"/>
    <col min="3891" max="3891" width="13.7109375" style="6" bestFit="1" customWidth="1"/>
    <col min="3892" max="4096" width="9.140625" style="6"/>
    <col min="4097" max="4097" width="18.85546875" style="6" customWidth="1"/>
    <col min="4098" max="4106" width="12.5703125" style="6" customWidth="1"/>
    <col min="4107" max="4107" width="13.7109375" style="6" customWidth="1"/>
    <col min="4108" max="4115" width="18.85546875" style="6" bestFit="1" customWidth="1"/>
    <col min="4116" max="4116" width="13.7109375" style="6" customWidth="1"/>
    <col min="4117" max="4117" width="13.7109375" style="6" bestFit="1" customWidth="1"/>
    <col min="4118" max="4146" width="12.5703125" style="6" bestFit="1" customWidth="1"/>
    <col min="4147" max="4147" width="13.7109375" style="6" bestFit="1" customWidth="1"/>
    <col min="4148" max="4352" width="9.140625" style="6"/>
    <col min="4353" max="4353" width="18.85546875" style="6" customWidth="1"/>
    <col min="4354" max="4362" width="12.5703125" style="6" customWidth="1"/>
    <col min="4363" max="4363" width="13.7109375" style="6" customWidth="1"/>
    <col min="4364" max="4371" width="18.85546875" style="6" bestFit="1" customWidth="1"/>
    <col min="4372" max="4372" width="13.7109375" style="6" customWidth="1"/>
    <col min="4373" max="4373" width="13.7109375" style="6" bestFit="1" customWidth="1"/>
    <col min="4374" max="4402" width="12.5703125" style="6" bestFit="1" customWidth="1"/>
    <col min="4403" max="4403" width="13.7109375" style="6" bestFit="1" customWidth="1"/>
    <col min="4404" max="4608" width="9.140625" style="6"/>
    <col min="4609" max="4609" width="18.85546875" style="6" customWidth="1"/>
    <col min="4610" max="4618" width="12.5703125" style="6" customWidth="1"/>
    <col min="4619" max="4619" width="13.7109375" style="6" customWidth="1"/>
    <col min="4620" max="4627" width="18.85546875" style="6" bestFit="1" customWidth="1"/>
    <col min="4628" max="4628" width="13.7109375" style="6" customWidth="1"/>
    <col min="4629" max="4629" width="13.7109375" style="6" bestFit="1" customWidth="1"/>
    <col min="4630" max="4658" width="12.5703125" style="6" bestFit="1" customWidth="1"/>
    <col min="4659" max="4659" width="13.7109375" style="6" bestFit="1" customWidth="1"/>
    <col min="4660" max="4864" width="9.140625" style="6"/>
    <col min="4865" max="4865" width="18.85546875" style="6" customWidth="1"/>
    <col min="4866" max="4874" width="12.5703125" style="6" customWidth="1"/>
    <col min="4875" max="4875" width="13.7109375" style="6" customWidth="1"/>
    <col min="4876" max="4883" width="18.85546875" style="6" bestFit="1" customWidth="1"/>
    <col min="4884" max="4884" width="13.7109375" style="6" customWidth="1"/>
    <col min="4885" max="4885" width="13.7109375" style="6" bestFit="1" customWidth="1"/>
    <col min="4886" max="4914" width="12.5703125" style="6" bestFit="1" customWidth="1"/>
    <col min="4915" max="4915" width="13.7109375" style="6" bestFit="1" customWidth="1"/>
    <col min="4916" max="5120" width="9.140625" style="6"/>
    <col min="5121" max="5121" width="18.85546875" style="6" customWidth="1"/>
    <col min="5122" max="5130" width="12.5703125" style="6" customWidth="1"/>
    <col min="5131" max="5131" width="13.7109375" style="6" customWidth="1"/>
    <col min="5132" max="5139" width="18.85546875" style="6" bestFit="1" customWidth="1"/>
    <col min="5140" max="5140" width="13.7109375" style="6" customWidth="1"/>
    <col min="5141" max="5141" width="13.7109375" style="6" bestFit="1" customWidth="1"/>
    <col min="5142" max="5170" width="12.5703125" style="6" bestFit="1" customWidth="1"/>
    <col min="5171" max="5171" width="13.7109375" style="6" bestFit="1" customWidth="1"/>
    <col min="5172" max="5376" width="9.140625" style="6"/>
    <col min="5377" max="5377" width="18.85546875" style="6" customWidth="1"/>
    <col min="5378" max="5386" width="12.5703125" style="6" customWidth="1"/>
    <col min="5387" max="5387" width="13.7109375" style="6" customWidth="1"/>
    <col min="5388" max="5395" width="18.85546875" style="6" bestFit="1" customWidth="1"/>
    <col min="5396" max="5396" width="13.7109375" style="6" customWidth="1"/>
    <col min="5397" max="5397" width="13.7109375" style="6" bestFit="1" customWidth="1"/>
    <col min="5398" max="5426" width="12.5703125" style="6" bestFit="1" customWidth="1"/>
    <col min="5427" max="5427" width="13.7109375" style="6" bestFit="1" customWidth="1"/>
    <col min="5428" max="5632" width="9.140625" style="6"/>
    <col min="5633" max="5633" width="18.85546875" style="6" customWidth="1"/>
    <col min="5634" max="5642" width="12.5703125" style="6" customWidth="1"/>
    <col min="5643" max="5643" width="13.7109375" style="6" customWidth="1"/>
    <col min="5644" max="5651" width="18.85546875" style="6" bestFit="1" customWidth="1"/>
    <col min="5652" max="5652" width="13.7109375" style="6" customWidth="1"/>
    <col min="5653" max="5653" width="13.7109375" style="6" bestFit="1" customWidth="1"/>
    <col min="5654" max="5682" width="12.5703125" style="6" bestFit="1" customWidth="1"/>
    <col min="5683" max="5683" width="13.7109375" style="6" bestFit="1" customWidth="1"/>
    <col min="5684" max="5888" width="9.140625" style="6"/>
    <col min="5889" max="5889" width="18.85546875" style="6" customWidth="1"/>
    <col min="5890" max="5898" width="12.5703125" style="6" customWidth="1"/>
    <col min="5899" max="5899" width="13.7109375" style="6" customWidth="1"/>
    <col min="5900" max="5907" width="18.85546875" style="6" bestFit="1" customWidth="1"/>
    <col min="5908" max="5908" width="13.7109375" style="6" customWidth="1"/>
    <col min="5909" max="5909" width="13.7109375" style="6" bestFit="1" customWidth="1"/>
    <col min="5910" max="5938" width="12.5703125" style="6" bestFit="1" customWidth="1"/>
    <col min="5939" max="5939" width="13.7109375" style="6" bestFit="1" customWidth="1"/>
    <col min="5940" max="6144" width="9.140625" style="6"/>
    <col min="6145" max="6145" width="18.85546875" style="6" customWidth="1"/>
    <col min="6146" max="6154" width="12.5703125" style="6" customWidth="1"/>
    <col min="6155" max="6155" width="13.7109375" style="6" customWidth="1"/>
    <col min="6156" max="6163" width="18.85546875" style="6" bestFit="1" customWidth="1"/>
    <col min="6164" max="6164" width="13.7109375" style="6" customWidth="1"/>
    <col min="6165" max="6165" width="13.7109375" style="6" bestFit="1" customWidth="1"/>
    <col min="6166" max="6194" width="12.5703125" style="6" bestFit="1" customWidth="1"/>
    <col min="6195" max="6195" width="13.7109375" style="6" bestFit="1" customWidth="1"/>
    <col min="6196" max="6400" width="9.140625" style="6"/>
    <col min="6401" max="6401" width="18.85546875" style="6" customWidth="1"/>
    <col min="6402" max="6410" width="12.5703125" style="6" customWidth="1"/>
    <col min="6411" max="6411" width="13.7109375" style="6" customWidth="1"/>
    <col min="6412" max="6419" width="18.85546875" style="6" bestFit="1" customWidth="1"/>
    <col min="6420" max="6420" width="13.7109375" style="6" customWidth="1"/>
    <col min="6421" max="6421" width="13.7109375" style="6" bestFit="1" customWidth="1"/>
    <col min="6422" max="6450" width="12.5703125" style="6" bestFit="1" customWidth="1"/>
    <col min="6451" max="6451" width="13.7109375" style="6" bestFit="1" customWidth="1"/>
    <col min="6452" max="6656" width="9.140625" style="6"/>
    <col min="6657" max="6657" width="18.85546875" style="6" customWidth="1"/>
    <col min="6658" max="6666" width="12.5703125" style="6" customWidth="1"/>
    <col min="6667" max="6667" width="13.7109375" style="6" customWidth="1"/>
    <col min="6668" max="6675" width="18.85546875" style="6" bestFit="1" customWidth="1"/>
    <col min="6676" max="6676" width="13.7109375" style="6" customWidth="1"/>
    <col min="6677" max="6677" width="13.7109375" style="6" bestFit="1" customWidth="1"/>
    <col min="6678" max="6706" width="12.5703125" style="6" bestFit="1" customWidth="1"/>
    <col min="6707" max="6707" width="13.7109375" style="6" bestFit="1" customWidth="1"/>
    <col min="6708" max="6912" width="9.140625" style="6"/>
    <col min="6913" max="6913" width="18.85546875" style="6" customWidth="1"/>
    <col min="6914" max="6922" width="12.5703125" style="6" customWidth="1"/>
    <col min="6923" max="6923" width="13.7109375" style="6" customWidth="1"/>
    <col min="6924" max="6931" width="18.85546875" style="6" bestFit="1" customWidth="1"/>
    <col min="6932" max="6932" width="13.7109375" style="6" customWidth="1"/>
    <col min="6933" max="6933" width="13.7109375" style="6" bestFit="1" customWidth="1"/>
    <col min="6934" max="6962" width="12.5703125" style="6" bestFit="1" customWidth="1"/>
    <col min="6963" max="6963" width="13.7109375" style="6" bestFit="1" customWidth="1"/>
    <col min="6964" max="7168" width="9.140625" style="6"/>
    <col min="7169" max="7169" width="18.85546875" style="6" customWidth="1"/>
    <col min="7170" max="7178" width="12.5703125" style="6" customWidth="1"/>
    <col min="7179" max="7179" width="13.7109375" style="6" customWidth="1"/>
    <col min="7180" max="7187" width="18.85546875" style="6" bestFit="1" customWidth="1"/>
    <col min="7188" max="7188" width="13.7109375" style="6" customWidth="1"/>
    <col min="7189" max="7189" width="13.7109375" style="6" bestFit="1" customWidth="1"/>
    <col min="7190" max="7218" width="12.5703125" style="6" bestFit="1" customWidth="1"/>
    <col min="7219" max="7219" width="13.7109375" style="6" bestFit="1" customWidth="1"/>
    <col min="7220" max="7424" width="9.140625" style="6"/>
    <col min="7425" max="7425" width="18.85546875" style="6" customWidth="1"/>
    <col min="7426" max="7434" width="12.5703125" style="6" customWidth="1"/>
    <col min="7435" max="7435" width="13.7109375" style="6" customWidth="1"/>
    <col min="7436" max="7443" width="18.85546875" style="6" bestFit="1" customWidth="1"/>
    <col min="7444" max="7444" width="13.7109375" style="6" customWidth="1"/>
    <col min="7445" max="7445" width="13.7109375" style="6" bestFit="1" customWidth="1"/>
    <col min="7446" max="7474" width="12.5703125" style="6" bestFit="1" customWidth="1"/>
    <col min="7475" max="7475" width="13.7109375" style="6" bestFit="1" customWidth="1"/>
    <col min="7476" max="7680" width="9.140625" style="6"/>
    <col min="7681" max="7681" width="18.85546875" style="6" customWidth="1"/>
    <col min="7682" max="7690" width="12.5703125" style="6" customWidth="1"/>
    <col min="7691" max="7691" width="13.7109375" style="6" customWidth="1"/>
    <col min="7692" max="7699" width="18.85546875" style="6" bestFit="1" customWidth="1"/>
    <col min="7700" max="7700" width="13.7109375" style="6" customWidth="1"/>
    <col min="7701" max="7701" width="13.7109375" style="6" bestFit="1" customWidth="1"/>
    <col min="7702" max="7730" width="12.5703125" style="6" bestFit="1" customWidth="1"/>
    <col min="7731" max="7731" width="13.7109375" style="6" bestFit="1" customWidth="1"/>
    <col min="7732" max="7936" width="9.140625" style="6"/>
    <col min="7937" max="7937" width="18.85546875" style="6" customWidth="1"/>
    <col min="7938" max="7946" width="12.5703125" style="6" customWidth="1"/>
    <col min="7947" max="7947" width="13.7109375" style="6" customWidth="1"/>
    <col min="7948" max="7955" width="18.85546875" style="6" bestFit="1" customWidth="1"/>
    <col min="7956" max="7956" width="13.7109375" style="6" customWidth="1"/>
    <col min="7957" max="7957" width="13.7109375" style="6" bestFit="1" customWidth="1"/>
    <col min="7958" max="7986" width="12.5703125" style="6" bestFit="1" customWidth="1"/>
    <col min="7987" max="7987" width="13.7109375" style="6" bestFit="1" customWidth="1"/>
    <col min="7988" max="8192" width="9.140625" style="6"/>
    <col min="8193" max="8193" width="18.85546875" style="6" customWidth="1"/>
    <col min="8194" max="8202" width="12.5703125" style="6" customWidth="1"/>
    <col min="8203" max="8203" width="13.7109375" style="6" customWidth="1"/>
    <col min="8204" max="8211" width="18.85546875" style="6" bestFit="1" customWidth="1"/>
    <col min="8212" max="8212" width="13.7109375" style="6" customWidth="1"/>
    <col min="8213" max="8213" width="13.7109375" style="6" bestFit="1" customWidth="1"/>
    <col min="8214" max="8242" width="12.5703125" style="6" bestFit="1" customWidth="1"/>
    <col min="8243" max="8243" width="13.7109375" style="6" bestFit="1" customWidth="1"/>
    <col min="8244" max="8448" width="9.140625" style="6"/>
    <col min="8449" max="8449" width="18.85546875" style="6" customWidth="1"/>
    <col min="8450" max="8458" width="12.5703125" style="6" customWidth="1"/>
    <col min="8459" max="8459" width="13.7109375" style="6" customWidth="1"/>
    <col min="8460" max="8467" width="18.85546875" style="6" bestFit="1" customWidth="1"/>
    <col min="8468" max="8468" width="13.7109375" style="6" customWidth="1"/>
    <col min="8469" max="8469" width="13.7109375" style="6" bestFit="1" customWidth="1"/>
    <col min="8470" max="8498" width="12.5703125" style="6" bestFit="1" customWidth="1"/>
    <col min="8499" max="8499" width="13.7109375" style="6" bestFit="1" customWidth="1"/>
    <col min="8500" max="8704" width="9.140625" style="6"/>
    <col min="8705" max="8705" width="18.85546875" style="6" customWidth="1"/>
    <col min="8706" max="8714" width="12.5703125" style="6" customWidth="1"/>
    <col min="8715" max="8715" width="13.7109375" style="6" customWidth="1"/>
    <col min="8716" max="8723" width="18.85546875" style="6" bestFit="1" customWidth="1"/>
    <col min="8724" max="8724" width="13.7109375" style="6" customWidth="1"/>
    <col min="8725" max="8725" width="13.7109375" style="6" bestFit="1" customWidth="1"/>
    <col min="8726" max="8754" width="12.5703125" style="6" bestFit="1" customWidth="1"/>
    <col min="8755" max="8755" width="13.7109375" style="6" bestFit="1" customWidth="1"/>
    <col min="8756" max="8960" width="9.140625" style="6"/>
    <col min="8961" max="8961" width="18.85546875" style="6" customWidth="1"/>
    <col min="8962" max="8970" width="12.5703125" style="6" customWidth="1"/>
    <col min="8971" max="8971" width="13.7109375" style="6" customWidth="1"/>
    <col min="8972" max="8979" width="18.85546875" style="6" bestFit="1" customWidth="1"/>
    <col min="8980" max="8980" width="13.7109375" style="6" customWidth="1"/>
    <col min="8981" max="8981" width="13.7109375" style="6" bestFit="1" customWidth="1"/>
    <col min="8982" max="9010" width="12.5703125" style="6" bestFit="1" customWidth="1"/>
    <col min="9011" max="9011" width="13.7109375" style="6" bestFit="1" customWidth="1"/>
    <col min="9012" max="9216" width="9.140625" style="6"/>
    <col min="9217" max="9217" width="18.85546875" style="6" customWidth="1"/>
    <col min="9218" max="9226" width="12.5703125" style="6" customWidth="1"/>
    <col min="9227" max="9227" width="13.7109375" style="6" customWidth="1"/>
    <col min="9228" max="9235" width="18.85546875" style="6" bestFit="1" customWidth="1"/>
    <col min="9236" max="9236" width="13.7109375" style="6" customWidth="1"/>
    <col min="9237" max="9237" width="13.7109375" style="6" bestFit="1" customWidth="1"/>
    <col min="9238" max="9266" width="12.5703125" style="6" bestFit="1" customWidth="1"/>
    <col min="9267" max="9267" width="13.7109375" style="6" bestFit="1" customWidth="1"/>
    <col min="9268" max="9472" width="9.140625" style="6"/>
    <col min="9473" max="9473" width="18.85546875" style="6" customWidth="1"/>
    <col min="9474" max="9482" width="12.5703125" style="6" customWidth="1"/>
    <col min="9483" max="9483" width="13.7109375" style="6" customWidth="1"/>
    <col min="9484" max="9491" width="18.85546875" style="6" bestFit="1" customWidth="1"/>
    <col min="9492" max="9492" width="13.7109375" style="6" customWidth="1"/>
    <col min="9493" max="9493" width="13.7109375" style="6" bestFit="1" customWidth="1"/>
    <col min="9494" max="9522" width="12.5703125" style="6" bestFit="1" customWidth="1"/>
    <col min="9523" max="9523" width="13.7109375" style="6" bestFit="1" customWidth="1"/>
    <col min="9524" max="9728" width="9.140625" style="6"/>
    <col min="9729" max="9729" width="18.85546875" style="6" customWidth="1"/>
    <col min="9730" max="9738" width="12.5703125" style="6" customWidth="1"/>
    <col min="9739" max="9739" width="13.7109375" style="6" customWidth="1"/>
    <col min="9740" max="9747" width="18.85546875" style="6" bestFit="1" customWidth="1"/>
    <col min="9748" max="9748" width="13.7109375" style="6" customWidth="1"/>
    <col min="9749" max="9749" width="13.7109375" style="6" bestFit="1" customWidth="1"/>
    <col min="9750" max="9778" width="12.5703125" style="6" bestFit="1" customWidth="1"/>
    <col min="9779" max="9779" width="13.7109375" style="6" bestFit="1" customWidth="1"/>
    <col min="9780" max="9984" width="9.140625" style="6"/>
    <col min="9985" max="9985" width="18.85546875" style="6" customWidth="1"/>
    <col min="9986" max="9994" width="12.5703125" style="6" customWidth="1"/>
    <col min="9995" max="9995" width="13.7109375" style="6" customWidth="1"/>
    <col min="9996" max="10003" width="18.85546875" style="6" bestFit="1" customWidth="1"/>
    <col min="10004" max="10004" width="13.7109375" style="6" customWidth="1"/>
    <col min="10005" max="10005" width="13.7109375" style="6" bestFit="1" customWidth="1"/>
    <col min="10006" max="10034" width="12.5703125" style="6" bestFit="1" customWidth="1"/>
    <col min="10035" max="10035" width="13.7109375" style="6" bestFit="1" customWidth="1"/>
    <col min="10036" max="10240" width="9.140625" style="6"/>
    <col min="10241" max="10241" width="18.85546875" style="6" customWidth="1"/>
    <col min="10242" max="10250" width="12.5703125" style="6" customWidth="1"/>
    <col min="10251" max="10251" width="13.7109375" style="6" customWidth="1"/>
    <col min="10252" max="10259" width="18.85546875" style="6" bestFit="1" customWidth="1"/>
    <col min="10260" max="10260" width="13.7109375" style="6" customWidth="1"/>
    <col min="10261" max="10261" width="13.7109375" style="6" bestFit="1" customWidth="1"/>
    <col min="10262" max="10290" width="12.5703125" style="6" bestFit="1" customWidth="1"/>
    <col min="10291" max="10291" width="13.7109375" style="6" bestFit="1" customWidth="1"/>
    <col min="10292" max="10496" width="9.140625" style="6"/>
    <col min="10497" max="10497" width="18.85546875" style="6" customWidth="1"/>
    <col min="10498" max="10506" width="12.5703125" style="6" customWidth="1"/>
    <col min="10507" max="10507" width="13.7109375" style="6" customWidth="1"/>
    <col min="10508" max="10515" width="18.85546875" style="6" bestFit="1" customWidth="1"/>
    <col min="10516" max="10516" width="13.7109375" style="6" customWidth="1"/>
    <col min="10517" max="10517" width="13.7109375" style="6" bestFit="1" customWidth="1"/>
    <col min="10518" max="10546" width="12.5703125" style="6" bestFit="1" customWidth="1"/>
    <col min="10547" max="10547" width="13.7109375" style="6" bestFit="1" customWidth="1"/>
    <col min="10548" max="10752" width="9.140625" style="6"/>
    <col min="10753" max="10753" width="18.85546875" style="6" customWidth="1"/>
    <col min="10754" max="10762" width="12.5703125" style="6" customWidth="1"/>
    <col min="10763" max="10763" width="13.7109375" style="6" customWidth="1"/>
    <col min="10764" max="10771" width="18.85546875" style="6" bestFit="1" customWidth="1"/>
    <col min="10772" max="10772" width="13.7109375" style="6" customWidth="1"/>
    <col min="10773" max="10773" width="13.7109375" style="6" bestFit="1" customWidth="1"/>
    <col min="10774" max="10802" width="12.5703125" style="6" bestFit="1" customWidth="1"/>
    <col min="10803" max="10803" width="13.7109375" style="6" bestFit="1" customWidth="1"/>
    <col min="10804" max="11008" width="9.140625" style="6"/>
    <col min="11009" max="11009" width="18.85546875" style="6" customWidth="1"/>
    <col min="11010" max="11018" width="12.5703125" style="6" customWidth="1"/>
    <col min="11019" max="11019" width="13.7109375" style="6" customWidth="1"/>
    <col min="11020" max="11027" width="18.85546875" style="6" bestFit="1" customWidth="1"/>
    <col min="11028" max="11028" width="13.7109375" style="6" customWidth="1"/>
    <col min="11029" max="11029" width="13.7109375" style="6" bestFit="1" customWidth="1"/>
    <col min="11030" max="11058" width="12.5703125" style="6" bestFit="1" customWidth="1"/>
    <col min="11059" max="11059" width="13.7109375" style="6" bestFit="1" customWidth="1"/>
    <col min="11060" max="11264" width="9.140625" style="6"/>
    <col min="11265" max="11265" width="18.85546875" style="6" customWidth="1"/>
    <col min="11266" max="11274" width="12.5703125" style="6" customWidth="1"/>
    <col min="11275" max="11275" width="13.7109375" style="6" customWidth="1"/>
    <col min="11276" max="11283" width="18.85546875" style="6" bestFit="1" customWidth="1"/>
    <col min="11284" max="11284" width="13.7109375" style="6" customWidth="1"/>
    <col min="11285" max="11285" width="13.7109375" style="6" bestFit="1" customWidth="1"/>
    <col min="11286" max="11314" width="12.5703125" style="6" bestFit="1" customWidth="1"/>
    <col min="11315" max="11315" width="13.7109375" style="6" bestFit="1" customWidth="1"/>
    <col min="11316" max="11520" width="9.140625" style="6"/>
    <col min="11521" max="11521" width="18.85546875" style="6" customWidth="1"/>
    <col min="11522" max="11530" width="12.5703125" style="6" customWidth="1"/>
    <col min="11531" max="11531" width="13.7109375" style="6" customWidth="1"/>
    <col min="11532" max="11539" width="18.85546875" style="6" bestFit="1" customWidth="1"/>
    <col min="11540" max="11540" width="13.7109375" style="6" customWidth="1"/>
    <col min="11541" max="11541" width="13.7109375" style="6" bestFit="1" customWidth="1"/>
    <col min="11542" max="11570" width="12.5703125" style="6" bestFit="1" customWidth="1"/>
    <col min="11571" max="11571" width="13.7109375" style="6" bestFit="1" customWidth="1"/>
    <col min="11572" max="11776" width="9.140625" style="6"/>
    <col min="11777" max="11777" width="18.85546875" style="6" customWidth="1"/>
    <col min="11778" max="11786" width="12.5703125" style="6" customWidth="1"/>
    <col min="11787" max="11787" width="13.7109375" style="6" customWidth="1"/>
    <col min="11788" max="11795" width="18.85546875" style="6" bestFit="1" customWidth="1"/>
    <col min="11796" max="11796" width="13.7109375" style="6" customWidth="1"/>
    <col min="11797" max="11797" width="13.7109375" style="6" bestFit="1" customWidth="1"/>
    <col min="11798" max="11826" width="12.5703125" style="6" bestFit="1" customWidth="1"/>
    <col min="11827" max="11827" width="13.7109375" style="6" bestFit="1" customWidth="1"/>
    <col min="11828" max="12032" width="9.140625" style="6"/>
    <col min="12033" max="12033" width="18.85546875" style="6" customWidth="1"/>
    <col min="12034" max="12042" width="12.5703125" style="6" customWidth="1"/>
    <col min="12043" max="12043" width="13.7109375" style="6" customWidth="1"/>
    <col min="12044" max="12051" width="18.85546875" style="6" bestFit="1" customWidth="1"/>
    <col min="12052" max="12052" width="13.7109375" style="6" customWidth="1"/>
    <col min="12053" max="12053" width="13.7109375" style="6" bestFit="1" customWidth="1"/>
    <col min="12054" max="12082" width="12.5703125" style="6" bestFit="1" customWidth="1"/>
    <col min="12083" max="12083" width="13.7109375" style="6" bestFit="1" customWidth="1"/>
    <col min="12084" max="12288" width="9.140625" style="6"/>
    <col min="12289" max="12289" width="18.85546875" style="6" customWidth="1"/>
    <col min="12290" max="12298" width="12.5703125" style="6" customWidth="1"/>
    <col min="12299" max="12299" width="13.7109375" style="6" customWidth="1"/>
    <col min="12300" max="12307" width="18.85546875" style="6" bestFit="1" customWidth="1"/>
    <col min="12308" max="12308" width="13.7109375" style="6" customWidth="1"/>
    <col min="12309" max="12309" width="13.7109375" style="6" bestFit="1" customWidth="1"/>
    <col min="12310" max="12338" width="12.5703125" style="6" bestFit="1" customWidth="1"/>
    <col min="12339" max="12339" width="13.7109375" style="6" bestFit="1" customWidth="1"/>
    <col min="12340" max="12544" width="9.140625" style="6"/>
    <col min="12545" max="12545" width="18.85546875" style="6" customWidth="1"/>
    <col min="12546" max="12554" width="12.5703125" style="6" customWidth="1"/>
    <col min="12555" max="12555" width="13.7109375" style="6" customWidth="1"/>
    <col min="12556" max="12563" width="18.85546875" style="6" bestFit="1" customWidth="1"/>
    <col min="12564" max="12564" width="13.7109375" style="6" customWidth="1"/>
    <col min="12565" max="12565" width="13.7109375" style="6" bestFit="1" customWidth="1"/>
    <col min="12566" max="12594" width="12.5703125" style="6" bestFit="1" customWidth="1"/>
    <col min="12595" max="12595" width="13.7109375" style="6" bestFit="1" customWidth="1"/>
    <col min="12596" max="12800" width="9.140625" style="6"/>
    <col min="12801" max="12801" width="18.85546875" style="6" customWidth="1"/>
    <col min="12802" max="12810" width="12.5703125" style="6" customWidth="1"/>
    <col min="12811" max="12811" width="13.7109375" style="6" customWidth="1"/>
    <col min="12812" max="12819" width="18.85546875" style="6" bestFit="1" customWidth="1"/>
    <col min="12820" max="12820" width="13.7109375" style="6" customWidth="1"/>
    <col min="12821" max="12821" width="13.7109375" style="6" bestFit="1" customWidth="1"/>
    <col min="12822" max="12850" width="12.5703125" style="6" bestFit="1" customWidth="1"/>
    <col min="12851" max="12851" width="13.7109375" style="6" bestFit="1" customWidth="1"/>
    <col min="12852" max="13056" width="9.140625" style="6"/>
    <col min="13057" max="13057" width="18.85546875" style="6" customWidth="1"/>
    <col min="13058" max="13066" width="12.5703125" style="6" customWidth="1"/>
    <col min="13067" max="13067" width="13.7109375" style="6" customWidth="1"/>
    <col min="13068" max="13075" width="18.85546875" style="6" bestFit="1" customWidth="1"/>
    <col min="13076" max="13076" width="13.7109375" style="6" customWidth="1"/>
    <col min="13077" max="13077" width="13.7109375" style="6" bestFit="1" customWidth="1"/>
    <col min="13078" max="13106" width="12.5703125" style="6" bestFit="1" customWidth="1"/>
    <col min="13107" max="13107" width="13.7109375" style="6" bestFit="1" customWidth="1"/>
    <col min="13108" max="13312" width="9.140625" style="6"/>
    <col min="13313" max="13313" width="18.85546875" style="6" customWidth="1"/>
    <col min="13314" max="13322" width="12.5703125" style="6" customWidth="1"/>
    <col min="13323" max="13323" width="13.7109375" style="6" customWidth="1"/>
    <col min="13324" max="13331" width="18.85546875" style="6" bestFit="1" customWidth="1"/>
    <col min="13332" max="13332" width="13.7109375" style="6" customWidth="1"/>
    <col min="13333" max="13333" width="13.7109375" style="6" bestFit="1" customWidth="1"/>
    <col min="13334" max="13362" width="12.5703125" style="6" bestFit="1" customWidth="1"/>
    <col min="13363" max="13363" width="13.7109375" style="6" bestFit="1" customWidth="1"/>
    <col min="13364" max="13568" width="9.140625" style="6"/>
    <col min="13569" max="13569" width="18.85546875" style="6" customWidth="1"/>
    <col min="13570" max="13578" width="12.5703125" style="6" customWidth="1"/>
    <col min="13579" max="13579" width="13.7109375" style="6" customWidth="1"/>
    <col min="13580" max="13587" width="18.85546875" style="6" bestFit="1" customWidth="1"/>
    <col min="13588" max="13588" width="13.7109375" style="6" customWidth="1"/>
    <col min="13589" max="13589" width="13.7109375" style="6" bestFit="1" customWidth="1"/>
    <col min="13590" max="13618" width="12.5703125" style="6" bestFit="1" customWidth="1"/>
    <col min="13619" max="13619" width="13.7109375" style="6" bestFit="1" customWidth="1"/>
    <col min="13620" max="13824" width="9.140625" style="6"/>
    <col min="13825" max="13825" width="18.85546875" style="6" customWidth="1"/>
    <col min="13826" max="13834" width="12.5703125" style="6" customWidth="1"/>
    <col min="13835" max="13835" width="13.7109375" style="6" customWidth="1"/>
    <col min="13836" max="13843" width="18.85546875" style="6" bestFit="1" customWidth="1"/>
    <col min="13844" max="13844" width="13.7109375" style="6" customWidth="1"/>
    <col min="13845" max="13845" width="13.7109375" style="6" bestFit="1" customWidth="1"/>
    <col min="13846" max="13874" width="12.5703125" style="6" bestFit="1" customWidth="1"/>
    <col min="13875" max="13875" width="13.7109375" style="6" bestFit="1" customWidth="1"/>
    <col min="13876" max="14080" width="9.140625" style="6"/>
    <col min="14081" max="14081" width="18.85546875" style="6" customWidth="1"/>
    <col min="14082" max="14090" width="12.5703125" style="6" customWidth="1"/>
    <col min="14091" max="14091" width="13.7109375" style="6" customWidth="1"/>
    <col min="14092" max="14099" width="18.85546875" style="6" bestFit="1" customWidth="1"/>
    <col min="14100" max="14100" width="13.7109375" style="6" customWidth="1"/>
    <col min="14101" max="14101" width="13.7109375" style="6" bestFit="1" customWidth="1"/>
    <col min="14102" max="14130" width="12.5703125" style="6" bestFit="1" customWidth="1"/>
    <col min="14131" max="14131" width="13.7109375" style="6" bestFit="1" customWidth="1"/>
    <col min="14132" max="14336" width="9.140625" style="6"/>
    <col min="14337" max="14337" width="18.85546875" style="6" customWidth="1"/>
    <col min="14338" max="14346" width="12.5703125" style="6" customWidth="1"/>
    <col min="14347" max="14347" width="13.7109375" style="6" customWidth="1"/>
    <col min="14348" max="14355" width="18.85546875" style="6" bestFit="1" customWidth="1"/>
    <col min="14356" max="14356" width="13.7109375" style="6" customWidth="1"/>
    <col min="14357" max="14357" width="13.7109375" style="6" bestFit="1" customWidth="1"/>
    <col min="14358" max="14386" width="12.5703125" style="6" bestFit="1" customWidth="1"/>
    <col min="14387" max="14387" width="13.7109375" style="6" bestFit="1" customWidth="1"/>
    <col min="14388" max="14592" width="9.140625" style="6"/>
    <col min="14593" max="14593" width="18.85546875" style="6" customWidth="1"/>
    <col min="14594" max="14602" width="12.5703125" style="6" customWidth="1"/>
    <col min="14603" max="14603" width="13.7109375" style="6" customWidth="1"/>
    <col min="14604" max="14611" width="18.85546875" style="6" bestFit="1" customWidth="1"/>
    <col min="14612" max="14612" width="13.7109375" style="6" customWidth="1"/>
    <col min="14613" max="14613" width="13.7109375" style="6" bestFit="1" customWidth="1"/>
    <col min="14614" max="14642" width="12.5703125" style="6" bestFit="1" customWidth="1"/>
    <col min="14643" max="14643" width="13.7109375" style="6" bestFit="1" customWidth="1"/>
    <col min="14644" max="14848" width="9.140625" style="6"/>
    <col min="14849" max="14849" width="18.85546875" style="6" customWidth="1"/>
    <col min="14850" max="14858" width="12.5703125" style="6" customWidth="1"/>
    <col min="14859" max="14859" width="13.7109375" style="6" customWidth="1"/>
    <col min="14860" max="14867" width="18.85546875" style="6" bestFit="1" customWidth="1"/>
    <col min="14868" max="14868" width="13.7109375" style="6" customWidth="1"/>
    <col min="14869" max="14869" width="13.7109375" style="6" bestFit="1" customWidth="1"/>
    <col min="14870" max="14898" width="12.5703125" style="6" bestFit="1" customWidth="1"/>
    <col min="14899" max="14899" width="13.7109375" style="6" bestFit="1" customWidth="1"/>
    <col min="14900" max="15104" width="9.140625" style="6"/>
    <col min="15105" max="15105" width="18.85546875" style="6" customWidth="1"/>
    <col min="15106" max="15114" width="12.5703125" style="6" customWidth="1"/>
    <col min="15115" max="15115" width="13.7109375" style="6" customWidth="1"/>
    <col min="15116" max="15123" width="18.85546875" style="6" bestFit="1" customWidth="1"/>
    <col min="15124" max="15124" width="13.7109375" style="6" customWidth="1"/>
    <col min="15125" max="15125" width="13.7109375" style="6" bestFit="1" customWidth="1"/>
    <col min="15126" max="15154" width="12.5703125" style="6" bestFit="1" customWidth="1"/>
    <col min="15155" max="15155" width="13.7109375" style="6" bestFit="1" customWidth="1"/>
    <col min="15156" max="15360" width="9.140625" style="6"/>
    <col min="15361" max="15361" width="18.85546875" style="6" customWidth="1"/>
    <col min="15362" max="15370" width="12.5703125" style="6" customWidth="1"/>
    <col min="15371" max="15371" width="13.7109375" style="6" customWidth="1"/>
    <col min="15372" max="15379" width="18.85546875" style="6" bestFit="1" customWidth="1"/>
    <col min="15380" max="15380" width="13.7109375" style="6" customWidth="1"/>
    <col min="15381" max="15381" width="13.7109375" style="6" bestFit="1" customWidth="1"/>
    <col min="15382" max="15410" width="12.5703125" style="6" bestFit="1" customWidth="1"/>
    <col min="15411" max="15411" width="13.7109375" style="6" bestFit="1" customWidth="1"/>
    <col min="15412" max="15616" width="9.140625" style="6"/>
    <col min="15617" max="15617" width="18.85546875" style="6" customWidth="1"/>
    <col min="15618" max="15626" width="12.5703125" style="6" customWidth="1"/>
    <col min="15627" max="15627" width="13.7109375" style="6" customWidth="1"/>
    <col min="15628" max="15635" width="18.85546875" style="6" bestFit="1" customWidth="1"/>
    <col min="15636" max="15636" width="13.7109375" style="6" customWidth="1"/>
    <col min="15637" max="15637" width="13.7109375" style="6" bestFit="1" customWidth="1"/>
    <col min="15638" max="15666" width="12.5703125" style="6" bestFit="1" customWidth="1"/>
    <col min="15667" max="15667" width="13.7109375" style="6" bestFit="1" customWidth="1"/>
    <col min="15668" max="15872" width="9.140625" style="6"/>
    <col min="15873" max="15873" width="18.85546875" style="6" customWidth="1"/>
    <col min="15874" max="15882" width="12.5703125" style="6" customWidth="1"/>
    <col min="15883" max="15883" width="13.7109375" style="6" customWidth="1"/>
    <col min="15884" max="15891" width="18.85546875" style="6" bestFit="1" customWidth="1"/>
    <col min="15892" max="15892" width="13.7109375" style="6" customWidth="1"/>
    <col min="15893" max="15893" width="13.7109375" style="6" bestFit="1" customWidth="1"/>
    <col min="15894" max="15922" width="12.5703125" style="6" bestFit="1" customWidth="1"/>
    <col min="15923" max="15923" width="13.7109375" style="6" bestFit="1" customWidth="1"/>
    <col min="15924" max="16128" width="9.140625" style="6"/>
    <col min="16129" max="16129" width="18.85546875" style="6" customWidth="1"/>
    <col min="16130" max="16138" width="12.5703125" style="6" customWidth="1"/>
    <col min="16139" max="16139" width="13.7109375" style="6" customWidth="1"/>
    <col min="16140" max="16147" width="18.85546875" style="6" bestFit="1" customWidth="1"/>
    <col min="16148" max="16148" width="13.7109375" style="6" customWidth="1"/>
    <col min="16149" max="16149" width="13.7109375" style="6" bestFit="1" customWidth="1"/>
    <col min="16150" max="16178" width="12.5703125" style="6" bestFit="1" customWidth="1"/>
    <col min="16179" max="16179" width="13.7109375" style="6" bestFit="1" customWidth="1"/>
    <col min="16180" max="16384" width="9.140625" style="6"/>
  </cols>
  <sheetData>
    <row r="2" spans="1:11" x14ac:dyDescent="0.2">
      <c r="A2" s="163" t="s">
        <v>628</v>
      </c>
      <c r="B2" s="163" t="s">
        <v>603</v>
      </c>
      <c r="C2" s="164"/>
      <c r="D2" s="164"/>
      <c r="E2" s="164"/>
      <c r="F2" s="164"/>
      <c r="G2" s="164"/>
      <c r="H2" s="164"/>
      <c r="I2" s="164"/>
      <c r="J2" s="164"/>
      <c r="K2" s="165"/>
    </row>
    <row r="3" spans="1:11" x14ac:dyDescent="0.2">
      <c r="A3" s="163" t="s">
        <v>602</v>
      </c>
      <c r="B3" s="166">
        <v>40057</v>
      </c>
      <c r="C3" s="167">
        <v>40087</v>
      </c>
      <c r="D3" s="167">
        <v>40118</v>
      </c>
      <c r="E3" s="167">
        <v>40148</v>
      </c>
      <c r="F3" s="167">
        <v>40179</v>
      </c>
      <c r="G3" s="167">
        <v>40210</v>
      </c>
      <c r="H3" s="167">
        <v>40238</v>
      </c>
      <c r="I3" s="167">
        <v>40269</v>
      </c>
      <c r="J3" s="167">
        <v>40299</v>
      </c>
      <c r="K3" s="168" t="s">
        <v>311</v>
      </c>
    </row>
    <row r="4" spans="1:11" x14ac:dyDescent="0.2">
      <c r="A4" s="163" t="s">
        <v>613</v>
      </c>
      <c r="B4" s="169"/>
      <c r="C4" s="170">
        <v>7</v>
      </c>
      <c r="D4" s="170">
        <v>36</v>
      </c>
      <c r="E4" s="170">
        <v>44</v>
      </c>
      <c r="F4" s="170">
        <v>42</v>
      </c>
      <c r="G4" s="170">
        <v>29</v>
      </c>
      <c r="H4" s="170">
        <v>31</v>
      </c>
      <c r="I4" s="170">
        <v>30</v>
      </c>
      <c r="J4" s="170">
        <v>63</v>
      </c>
      <c r="K4" s="171">
        <v>282</v>
      </c>
    </row>
    <row r="5" spans="1:11" x14ac:dyDescent="0.2">
      <c r="A5" s="172" t="s">
        <v>612</v>
      </c>
      <c r="B5" s="173"/>
      <c r="C5" s="174">
        <v>9</v>
      </c>
      <c r="D5" s="174">
        <v>31</v>
      </c>
      <c r="E5" s="174">
        <v>34</v>
      </c>
      <c r="F5" s="174">
        <v>34</v>
      </c>
      <c r="G5" s="174">
        <v>26</v>
      </c>
      <c r="H5" s="174">
        <v>28</v>
      </c>
      <c r="I5" s="174">
        <v>14</v>
      </c>
      <c r="J5" s="174">
        <v>45</v>
      </c>
      <c r="K5" s="175">
        <v>221</v>
      </c>
    </row>
    <row r="6" spans="1:11" x14ac:dyDescent="0.2">
      <c r="A6" s="172" t="s">
        <v>611</v>
      </c>
      <c r="B6" s="173"/>
      <c r="C6" s="174">
        <v>11</v>
      </c>
      <c r="D6" s="174">
        <v>42</v>
      </c>
      <c r="E6" s="174">
        <v>65</v>
      </c>
      <c r="F6" s="174">
        <v>60</v>
      </c>
      <c r="G6" s="174">
        <v>45</v>
      </c>
      <c r="H6" s="174">
        <v>46</v>
      </c>
      <c r="I6" s="174">
        <v>40</v>
      </c>
      <c r="J6" s="174">
        <v>75</v>
      </c>
      <c r="K6" s="175">
        <v>384</v>
      </c>
    </row>
    <row r="7" spans="1:11" x14ac:dyDescent="0.2">
      <c r="A7" s="172" t="s">
        <v>610</v>
      </c>
      <c r="B7" s="173"/>
      <c r="C7" s="174">
        <v>12</v>
      </c>
      <c r="D7" s="174">
        <v>51</v>
      </c>
      <c r="E7" s="174">
        <v>53</v>
      </c>
      <c r="F7" s="174">
        <v>60</v>
      </c>
      <c r="G7" s="174">
        <v>43</v>
      </c>
      <c r="H7" s="174">
        <v>47</v>
      </c>
      <c r="I7" s="174">
        <v>35</v>
      </c>
      <c r="J7" s="174">
        <v>61</v>
      </c>
      <c r="K7" s="175">
        <v>362</v>
      </c>
    </row>
    <row r="8" spans="1:11" x14ac:dyDescent="0.2">
      <c r="A8" s="172" t="s">
        <v>609</v>
      </c>
      <c r="B8" s="173"/>
      <c r="C8" s="174">
        <v>15</v>
      </c>
      <c r="D8" s="174">
        <v>109</v>
      </c>
      <c r="E8" s="174">
        <v>81</v>
      </c>
      <c r="F8" s="174">
        <v>80</v>
      </c>
      <c r="G8" s="174">
        <v>72</v>
      </c>
      <c r="H8" s="174">
        <v>79</v>
      </c>
      <c r="I8" s="174">
        <v>41</v>
      </c>
      <c r="J8" s="174">
        <v>73</v>
      </c>
      <c r="K8" s="175">
        <v>550</v>
      </c>
    </row>
    <row r="9" spans="1:11" x14ac:dyDescent="0.2">
      <c r="A9" s="172" t="s">
        <v>619</v>
      </c>
      <c r="B9" s="173"/>
      <c r="C9" s="174"/>
      <c r="D9" s="174"/>
      <c r="E9" s="174"/>
      <c r="F9" s="174"/>
      <c r="G9" s="174"/>
      <c r="H9" s="174">
        <v>40</v>
      </c>
      <c r="I9" s="174">
        <v>56</v>
      </c>
      <c r="J9" s="174">
        <v>92</v>
      </c>
      <c r="K9" s="175">
        <v>188</v>
      </c>
    </row>
    <row r="10" spans="1:11" x14ac:dyDescent="0.2">
      <c r="A10" s="172" t="s">
        <v>622</v>
      </c>
      <c r="B10" s="173"/>
      <c r="C10" s="174"/>
      <c r="D10" s="174"/>
      <c r="E10" s="174"/>
      <c r="F10" s="174"/>
      <c r="G10" s="174"/>
      <c r="H10" s="174"/>
      <c r="I10" s="174"/>
      <c r="J10" s="174">
        <v>12</v>
      </c>
      <c r="K10" s="175">
        <v>12</v>
      </c>
    </row>
    <row r="11" spans="1:11" x14ac:dyDescent="0.2">
      <c r="A11" s="172" t="s">
        <v>623</v>
      </c>
      <c r="B11" s="173"/>
      <c r="C11" s="174"/>
      <c r="D11" s="174"/>
      <c r="E11" s="174"/>
      <c r="F11" s="174"/>
      <c r="G11" s="174"/>
      <c r="H11" s="174"/>
      <c r="I11" s="174"/>
      <c r="J11" s="174">
        <v>11</v>
      </c>
      <c r="K11" s="175">
        <v>11</v>
      </c>
    </row>
    <row r="12" spans="1:11" x14ac:dyDescent="0.2">
      <c r="A12" s="172" t="s">
        <v>606</v>
      </c>
      <c r="B12" s="173">
        <v>20</v>
      </c>
      <c r="C12" s="174">
        <v>28</v>
      </c>
      <c r="D12" s="174">
        <v>26</v>
      </c>
      <c r="E12" s="174">
        <v>33</v>
      </c>
      <c r="F12" s="174">
        <v>34</v>
      </c>
      <c r="G12" s="174">
        <v>18</v>
      </c>
      <c r="H12" s="174">
        <v>21</v>
      </c>
      <c r="I12" s="174">
        <v>15</v>
      </c>
      <c r="J12" s="174">
        <v>22</v>
      </c>
      <c r="K12" s="175">
        <v>217</v>
      </c>
    </row>
    <row r="13" spans="1:11" x14ac:dyDescent="0.2">
      <c r="A13" s="172" t="s">
        <v>607</v>
      </c>
      <c r="B13" s="173">
        <v>17</v>
      </c>
      <c r="C13" s="174">
        <v>35</v>
      </c>
      <c r="D13" s="174">
        <v>26</v>
      </c>
      <c r="E13" s="174">
        <v>37</v>
      </c>
      <c r="F13" s="174">
        <v>32</v>
      </c>
      <c r="G13" s="174">
        <v>19</v>
      </c>
      <c r="H13" s="174">
        <v>19</v>
      </c>
      <c r="I13" s="174">
        <v>9</v>
      </c>
      <c r="J13" s="174">
        <v>18</v>
      </c>
      <c r="K13" s="175">
        <v>212</v>
      </c>
    </row>
    <row r="14" spans="1:11" x14ac:dyDescent="0.2">
      <c r="A14" s="172" t="s">
        <v>604</v>
      </c>
      <c r="B14" s="173">
        <v>111</v>
      </c>
      <c r="C14" s="174">
        <v>109</v>
      </c>
      <c r="D14" s="174">
        <v>49</v>
      </c>
      <c r="E14" s="174">
        <v>50</v>
      </c>
      <c r="F14" s="174">
        <v>32</v>
      </c>
      <c r="G14" s="174">
        <v>47</v>
      </c>
      <c r="H14" s="174">
        <v>23</v>
      </c>
      <c r="I14" s="174">
        <v>10</v>
      </c>
      <c r="J14" s="174">
        <v>31</v>
      </c>
      <c r="K14" s="175">
        <v>462</v>
      </c>
    </row>
    <row r="15" spans="1:11" x14ac:dyDescent="0.2">
      <c r="A15" s="172" t="s">
        <v>608</v>
      </c>
      <c r="B15" s="173"/>
      <c r="C15" s="174">
        <v>17</v>
      </c>
      <c r="D15" s="174">
        <v>51</v>
      </c>
      <c r="E15" s="174">
        <v>44</v>
      </c>
      <c r="F15" s="174">
        <v>42</v>
      </c>
      <c r="G15" s="174">
        <v>19</v>
      </c>
      <c r="H15" s="174">
        <v>14</v>
      </c>
      <c r="I15" s="174">
        <v>8</v>
      </c>
      <c r="J15" s="174">
        <v>18</v>
      </c>
      <c r="K15" s="175">
        <v>213</v>
      </c>
    </row>
    <row r="16" spans="1:11" x14ac:dyDescent="0.2">
      <c r="A16" s="172" t="s">
        <v>614</v>
      </c>
      <c r="B16" s="173"/>
      <c r="C16" s="174"/>
      <c r="D16" s="174">
        <v>115</v>
      </c>
      <c r="E16" s="174">
        <v>61</v>
      </c>
      <c r="F16" s="174">
        <v>53</v>
      </c>
      <c r="G16" s="174">
        <v>20</v>
      </c>
      <c r="H16" s="174">
        <v>16</v>
      </c>
      <c r="I16" s="174">
        <v>12</v>
      </c>
      <c r="J16" s="174">
        <v>17</v>
      </c>
      <c r="K16" s="175">
        <v>294</v>
      </c>
    </row>
    <row r="17" spans="1:11" x14ac:dyDescent="0.2">
      <c r="A17" s="172" t="s">
        <v>615</v>
      </c>
      <c r="B17" s="173"/>
      <c r="C17" s="174"/>
      <c r="D17" s="174"/>
      <c r="E17" s="174"/>
      <c r="F17" s="174">
        <v>41</v>
      </c>
      <c r="G17" s="174">
        <v>39</v>
      </c>
      <c r="H17" s="174">
        <v>23</v>
      </c>
      <c r="I17" s="174">
        <v>17</v>
      </c>
      <c r="J17" s="174">
        <v>16</v>
      </c>
      <c r="K17" s="175">
        <v>136</v>
      </c>
    </row>
    <row r="18" spans="1:11" x14ac:dyDescent="0.2">
      <c r="A18" s="172" t="s">
        <v>616</v>
      </c>
      <c r="B18" s="173"/>
      <c r="C18" s="174"/>
      <c r="D18" s="174"/>
      <c r="E18" s="174"/>
      <c r="F18" s="174"/>
      <c r="G18" s="174">
        <v>51</v>
      </c>
      <c r="H18" s="174">
        <v>33</v>
      </c>
      <c r="I18" s="174">
        <v>18</v>
      </c>
      <c r="J18" s="174">
        <v>21</v>
      </c>
      <c r="K18" s="175">
        <v>123</v>
      </c>
    </row>
    <row r="19" spans="1:11" x14ac:dyDescent="0.2">
      <c r="A19" s="172" t="s">
        <v>618</v>
      </c>
      <c r="B19" s="173"/>
      <c r="C19" s="174"/>
      <c r="D19" s="174"/>
      <c r="E19" s="174"/>
      <c r="F19" s="174"/>
      <c r="G19" s="174"/>
      <c r="H19" s="174">
        <v>69</v>
      </c>
      <c r="I19" s="174">
        <v>41</v>
      </c>
      <c r="J19" s="174">
        <v>53</v>
      </c>
      <c r="K19" s="175">
        <v>163</v>
      </c>
    </row>
    <row r="20" spans="1:11" x14ac:dyDescent="0.2">
      <c r="A20" s="172" t="s">
        <v>617</v>
      </c>
      <c r="B20" s="173"/>
      <c r="C20" s="174"/>
      <c r="D20" s="174"/>
      <c r="E20" s="174"/>
      <c r="F20" s="174"/>
      <c r="G20" s="174"/>
      <c r="H20" s="174">
        <v>127</v>
      </c>
      <c r="I20" s="174">
        <v>99</v>
      </c>
      <c r="J20" s="174">
        <v>39</v>
      </c>
      <c r="K20" s="175">
        <v>265</v>
      </c>
    </row>
    <row r="21" spans="1:11" x14ac:dyDescent="0.2">
      <c r="A21" s="172" t="s">
        <v>620</v>
      </c>
      <c r="B21" s="173"/>
      <c r="C21" s="174"/>
      <c r="D21" s="174"/>
      <c r="E21" s="174"/>
      <c r="F21" s="174"/>
      <c r="G21" s="174"/>
      <c r="H21" s="174"/>
      <c r="I21" s="174"/>
      <c r="J21" s="174">
        <v>129</v>
      </c>
      <c r="K21" s="175">
        <v>129</v>
      </c>
    </row>
    <row r="22" spans="1:11" x14ac:dyDescent="0.2">
      <c r="A22" s="176" t="s">
        <v>311</v>
      </c>
      <c r="B22" s="177">
        <v>148</v>
      </c>
      <c r="C22" s="178">
        <v>243</v>
      </c>
      <c r="D22" s="178">
        <v>536</v>
      </c>
      <c r="E22" s="178">
        <v>502</v>
      </c>
      <c r="F22" s="178">
        <v>510</v>
      </c>
      <c r="G22" s="178">
        <v>428</v>
      </c>
      <c r="H22" s="178">
        <v>616</v>
      </c>
      <c r="I22" s="178">
        <v>445</v>
      </c>
      <c r="J22" s="178">
        <v>796</v>
      </c>
      <c r="K22" s="179">
        <v>4224</v>
      </c>
    </row>
  </sheetData>
  <pageMargins left="0.78740157499999996" right="0.78740157499999996" top="0.984251969" bottom="0.984251969" header="0.4921259845" footer="0.4921259845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6"/>
  <sheetViews>
    <sheetView topLeftCell="A12" workbookViewId="0">
      <selection activeCell="H43" sqref="H43"/>
    </sheetView>
  </sheetViews>
  <sheetFormatPr defaultRowHeight="12.75" x14ac:dyDescent="0.2"/>
  <cols>
    <col min="2" max="2" width="16.140625" bestFit="1" customWidth="1"/>
    <col min="3" max="3" width="18" bestFit="1" customWidth="1"/>
    <col min="4" max="4" width="14.7109375" customWidth="1"/>
    <col min="5" max="5" width="6.85546875" customWidth="1"/>
    <col min="6" max="6" width="6" customWidth="1"/>
    <col min="7" max="7" width="16.140625" customWidth="1"/>
    <col min="8" max="8" width="18" customWidth="1"/>
    <col min="9" max="9" width="14.7109375" customWidth="1"/>
    <col min="10" max="10" width="21.7109375" customWidth="1"/>
    <col min="11" max="11" width="21.140625" customWidth="1"/>
    <col min="12" max="12" width="6" customWidth="1"/>
    <col min="13" max="13" width="5.42578125" customWidth="1"/>
    <col min="14" max="14" width="14.7109375" bestFit="1" customWidth="1"/>
  </cols>
  <sheetData>
    <row r="3" spans="2:11" ht="15.75" thickBot="1" x14ac:dyDescent="0.3">
      <c r="B3" s="213" t="s">
        <v>657</v>
      </c>
      <c r="C3" s="213" t="s">
        <v>660</v>
      </c>
      <c r="D3" s="213" t="s">
        <v>300</v>
      </c>
    </row>
    <row r="4" spans="2:11" x14ac:dyDescent="0.2">
      <c r="B4" s="205" t="s">
        <v>658</v>
      </c>
      <c r="C4" s="206" t="s">
        <v>666</v>
      </c>
      <c r="D4" s="207">
        <v>1500</v>
      </c>
    </row>
    <row r="5" spans="2:11" x14ac:dyDescent="0.2">
      <c r="B5" s="208" t="s">
        <v>658</v>
      </c>
      <c r="C5" s="203" t="s">
        <v>661</v>
      </c>
      <c r="D5" s="209">
        <v>2000</v>
      </c>
      <c r="H5" s="63" t="s">
        <v>352</v>
      </c>
    </row>
    <row r="6" spans="2:11" x14ac:dyDescent="0.2">
      <c r="B6" s="208" t="s">
        <v>658</v>
      </c>
      <c r="C6" s="203" t="s">
        <v>662</v>
      </c>
      <c r="D6" s="209">
        <v>4300</v>
      </c>
      <c r="H6" t="s">
        <v>663</v>
      </c>
      <c r="J6" t="s">
        <v>669</v>
      </c>
      <c r="K6" t="s">
        <v>670</v>
      </c>
    </row>
    <row r="7" spans="2:11" x14ac:dyDescent="0.2">
      <c r="B7" s="208" t="s">
        <v>658</v>
      </c>
      <c r="C7" s="203" t="s">
        <v>663</v>
      </c>
      <c r="D7" s="209">
        <v>500</v>
      </c>
      <c r="G7" s="63" t="s">
        <v>353</v>
      </c>
      <c r="H7" t="s">
        <v>668</v>
      </c>
      <c r="I7" t="s">
        <v>671</v>
      </c>
    </row>
    <row r="8" spans="2:11" x14ac:dyDescent="0.2">
      <c r="B8" s="208" t="s">
        <v>658</v>
      </c>
      <c r="C8" s="203" t="s">
        <v>664</v>
      </c>
      <c r="D8" s="209">
        <v>1800</v>
      </c>
      <c r="G8" s="61" t="s">
        <v>659</v>
      </c>
      <c r="H8" s="2">
        <v>400</v>
      </c>
      <c r="I8" s="2">
        <v>488</v>
      </c>
      <c r="J8" s="2">
        <v>400</v>
      </c>
      <c r="K8" s="2">
        <v>488</v>
      </c>
    </row>
    <row r="9" spans="2:11" ht="13.5" thickBot="1" x14ac:dyDescent="0.25">
      <c r="B9" s="210" t="s">
        <v>658</v>
      </c>
      <c r="C9" s="211" t="s">
        <v>665</v>
      </c>
      <c r="D9" s="212">
        <v>25000</v>
      </c>
      <c r="G9" s="61" t="s">
        <v>558</v>
      </c>
      <c r="H9" s="2">
        <v>450</v>
      </c>
      <c r="I9" s="2">
        <v>549</v>
      </c>
      <c r="J9" s="2">
        <v>450</v>
      </c>
      <c r="K9" s="2">
        <v>549</v>
      </c>
    </row>
    <row r="10" spans="2:11" x14ac:dyDescent="0.2">
      <c r="B10" s="205" t="s">
        <v>659</v>
      </c>
      <c r="C10" s="206" t="s">
        <v>666</v>
      </c>
      <c r="D10" s="207">
        <v>1400</v>
      </c>
      <c r="G10" s="61" t="s">
        <v>658</v>
      </c>
      <c r="H10" s="2">
        <v>500</v>
      </c>
      <c r="I10" s="2">
        <v>610</v>
      </c>
      <c r="J10" s="2">
        <v>500</v>
      </c>
      <c r="K10" s="2">
        <v>610</v>
      </c>
    </row>
    <row r="11" spans="2:11" x14ac:dyDescent="0.2">
      <c r="B11" s="208" t="s">
        <v>659</v>
      </c>
      <c r="C11" s="203" t="s">
        <v>661</v>
      </c>
      <c r="D11" s="209">
        <v>2222</v>
      </c>
      <c r="G11" s="61" t="s">
        <v>557</v>
      </c>
      <c r="H11" s="2">
        <v>550</v>
      </c>
      <c r="I11" s="2">
        <v>671</v>
      </c>
      <c r="J11" s="2">
        <v>550</v>
      </c>
      <c r="K11" s="2">
        <v>671</v>
      </c>
    </row>
    <row r="12" spans="2:11" x14ac:dyDescent="0.2">
      <c r="B12" s="208" t="s">
        <v>659</v>
      </c>
      <c r="C12" s="203" t="s">
        <v>662</v>
      </c>
      <c r="D12" s="209">
        <v>4000</v>
      </c>
      <c r="G12" s="61" t="s">
        <v>667</v>
      </c>
      <c r="H12" s="2">
        <v>600</v>
      </c>
      <c r="I12" s="2">
        <v>732</v>
      </c>
      <c r="J12" s="2">
        <v>600</v>
      </c>
      <c r="K12" s="2">
        <v>732</v>
      </c>
    </row>
    <row r="13" spans="2:11" x14ac:dyDescent="0.2">
      <c r="B13" s="208" t="s">
        <v>659</v>
      </c>
      <c r="C13" s="203" t="s">
        <v>663</v>
      </c>
      <c r="D13" s="209">
        <v>400</v>
      </c>
      <c r="G13" s="61" t="s">
        <v>311</v>
      </c>
      <c r="H13" s="2">
        <v>400</v>
      </c>
      <c r="I13" s="2">
        <v>3050</v>
      </c>
      <c r="J13" s="2">
        <v>400</v>
      </c>
      <c r="K13" s="2">
        <v>3050</v>
      </c>
    </row>
    <row r="14" spans="2:11" x14ac:dyDescent="0.2">
      <c r="B14" s="208" t="s">
        <v>659</v>
      </c>
      <c r="C14" s="203" t="s">
        <v>664</v>
      </c>
      <c r="D14" s="209">
        <v>1500</v>
      </c>
    </row>
    <row r="15" spans="2:11" ht="13.5" thickBot="1" x14ac:dyDescent="0.25">
      <c r="B15" s="210" t="s">
        <v>659</v>
      </c>
      <c r="C15" s="211" t="s">
        <v>665</v>
      </c>
      <c r="D15" s="212">
        <v>30000</v>
      </c>
    </row>
    <row r="16" spans="2:11" x14ac:dyDescent="0.2">
      <c r="B16" s="205" t="s">
        <v>667</v>
      </c>
      <c r="C16" s="206" t="s">
        <v>666</v>
      </c>
      <c r="D16" s="207">
        <v>1450</v>
      </c>
      <c r="G16" s="63" t="s">
        <v>668</v>
      </c>
      <c r="H16" s="63" t="s">
        <v>352</v>
      </c>
    </row>
    <row r="17" spans="2:9" x14ac:dyDescent="0.2">
      <c r="B17" s="208" t="s">
        <v>667</v>
      </c>
      <c r="C17" s="203" t="s">
        <v>661</v>
      </c>
      <c r="D17" s="209">
        <v>2300</v>
      </c>
      <c r="G17" s="63" t="s">
        <v>353</v>
      </c>
      <c r="H17" t="s">
        <v>664</v>
      </c>
      <c r="I17" t="s">
        <v>311</v>
      </c>
    </row>
    <row r="18" spans="2:9" x14ac:dyDescent="0.2">
      <c r="B18" s="208" t="s">
        <v>667</v>
      </c>
      <c r="C18" s="203" t="s">
        <v>662</v>
      </c>
      <c r="D18" s="209">
        <v>5000</v>
      </c>
      <c r="G18" s="61" t="s">
        <v>659</v>
      </c>
      <c r="H18" s="2">
        <v>1500</v>
      </c>
      <c r="I18" s="2">
        <v>1500</v>
      </c>
    </row>
    <row r="19" spans="2:9" x14ac:dyDescent="0.2">
      <c r="B19" s="208" t="s">
        <v>667</v>
      </c>
      <c r="C19" s="203" t="s">
        <v>663</v>
      </c>
      <c r="D19" s="209">
        <v>600</v>
      </c>
      <c r="G19" s="61" t="s">
        <v>658</v>
      </c>
      <c r="H19" s="2">
        <v>1800</v>
      </c>
      <c r="I19" s="2">
        <v>1800</v>
      </c>
    </row>
    <row r="20" spans="2:9" x14ac:dyDescent="0.2">
      <c r="B20" s="208" t="s">
        <v>667</v>
      </c>
      <c r="C20" s="203" t="s">
        <v>664</v>
      </c>
      <c r="D20" s="209">
        <v>2000</v>
      </c>
      <c r="G20" s="61" t="s">
        <v>557</v>
      </c>
      <c r="H20" s="2">
        <v>1850</v>
      </c>
      <c r="I20" s="2">
        <v>1850</v>
      </c>
    </row>
    <row r="21" spans="2:9" ht="13.5" thickBot="1" x14ac:dyDescent="0.25">
      <c r="B21" s="210" t="s">
        <v>667</v>
      </c>
      <c r="C21" s="211" t="s">
        <v>665</v>
      </c>
      <c r="D21" s="212">
        <v>22000</v>
      </c>
      <c r="G21" s="61" t="s">
        <v>667</v>
      </c>
      <c r="H21" s="2">
        <v>2000</v>
      </c>
      <c r="I21" s="2">
        <v>2000</v>
      </c>
    </row>
    <row r="22" spans="2:9" x14ac:dyDescent="0.2">
      <c r="B22" s="205" t="s">
        <v>557</v>
      </c>
      <c r="C22" s="206" t="s">
        <v>666</v>
      </c>
      <c r="D22" s="207">
        <v>1300</v>
      </c>
      <c r="G22" s="61" t="s">
        <v>558</v>
      </c>
      <c r="H22" s="2">
        <v>2000</v>
      </c>
      <c r="I22" s="2">
        <v>2000</v>
      </c>
    </row>
    <row r="23" spans="2:9" x14ac:dyDescent="0.2">
      <c r="B23" s="208" t="s">
        <v>557</v>
      </c>
      <c r="C23" s="203" t="s">
        <v>661</v>
      </c>
      <c r="D23" s="209">
        <v>1899</v>
      </c>
      <c r="G23" s="61" t="s">
        <v>311</v>
      </c>
      <c r="H23" s="2">
        <v>1500</v>
      </c>
      <c r="I23" s="2">
        <v>1500</v>
      </c>
    </row>
    <row r="24" spans="2:9" x14ac:dyDescent="0.2">
      <c r="B24" s="208" t="s">
        <v>557</v>
      </c>
      <c r="C24" s="203" t="s">
        <v>662</v>
      </c>
      <c r="D24" s="209">
        <v>3500</v>
      </c>
    </row>
    <row r="25" spans="2:9" x14ac:dyDescent="0.2">
      <c r="B25" s="208" t="s">
        <v>557</v>
      </c>
      <c r="C25" s="203" t="s">
        <v>663</v>
      </c>
      <c r="D25" s="209">
        <v>550</v>
      </c>
    </row>
    <row r="26" spans="2:9" x14ac:dyDescent="0.2">
      <c r="B26" s="208" t="s">
        <v>557</v>
      </c>
      <c r="C26" s="203" t="s">
        <v>664</v>
      </c>
      <c r="D26" s="209">
        <v>1850</v>
      </c>
    </row>
    <row r="27" spans="2:9" ht="13.5" thickBot="1" x14ac:dyDescent="0.25">
      <c r="B27" s="210" t="s">
        <v>557</v>
      </c>
      <c r="C27" s="211" t="s">
        <v>665</v>
      </c>
      <c r="D27" s="212">
        <v>20500</v>
      </c>
    </row>
    <row r="28" spans="2:9" x14ac:dyDescent="0.2">
      <c r="B28" s="205" t="s">
        <v>558</v>
      </c>
      <c r="C28" s="206" t="s">
        <v>666</v>
      </c>
      <c r="D28" s="207">
        <v>1350</v>
      </c>
      <c r="G28" s="63" t="s">
        <v>308</v>
      </c>
      <c r="H28" s="63" t="s">
        <v>352</v>
      </c>
    </row>
    <row r="29" spans="2:9" x14ac:dyDescent="0.2">
      <c r="B29" s="208" t="s">
        <v>558</v>
      </c>
      <c r="C29" s="203" t="s">
        <v>661</v>
      </c>
      <c r="D29" s="209">
        <v>2000</v>
      </c>
      <c r="G29" s="63" t="s">
        <v>353</v>
      </c>
      <c r="H29" t="s">
        <v>662</v>
      </c>
      <c r="I29" t="s">
        <v>311</v>
      </c>
    </row>
    <row r="30" spans="2:9" x14ac:dyDescent="0.2">
      <c r="B30" s="208" t="s">
        <v>558</v>
      </c>
      <c r="C30" s="203" t="s">
        <v>662</v>
      </c>
      <c r="D30" s="209">
        <v>4800</v>
      </c>
      <c r="G30" s="61" t="s">
        <v>667</v>
      </c>
      <c r="H30" s="2">
        <v>2900</v>
      </c>
      <c r="I30" s="2">
        <v>2900</v>
      </c>
    </row>
    <row r="31" spans="2:9" x14ac:dyDescent="0.2">
      <c r="B31" s="208" t="s">
        <v>558</v>
      </c>
      <c r="C31" s="203" t="s">
        <v>663</v>
      </c>
      <c r="D31" s="209">
        <v>450</v>
      </c>
      <c r="G31" s="61" t="s">
        <v>557</v>
      </c>
      <c r="H31" s="2">
        <v>3500</v>
      </c>
      <c r="I31" s="2">
        <v>3500</v>
      </c>
    </row>
    <row r="32" spans="2:9" x14ac:dyDescent="0.2">
      <c r="B32" s="208" t="s">
        <v>558</v>
      </c>
      <c r="C32" s="203" t="s">
        <v>664</v>
      </c>
      <c r="D32" s="209">
        <v>2000</v>
      </c>
      <c r="G32" s="61" t="s">
        <v>659</v>
      </c>
      <c r="H32" s="2">
        <v>4000</v>
      </c>
      <c r="I32" s="2">
        <v>4000</v>
      </c>
    </row>
    <row r="33" spans="2:9" ht="13.5" thickBot="1" x14ac:dyDescent="0.25">
      <c r="B33" s="210" t="s">
        <v>558</v>
      </c>
      <c r="C33" s="211" t="s">
        <v>665</v>
      </c>
      <c r="D33" s="212">
        <v>40000</v>
      </c>
      <c r="G33" s="61" t="s">
        <v>658</v>
      </c>
      <c r="H33" s="2">
        <v>4300</v>
      </c>
      <c r="I33" s="2">
        <v>4300</v>
      </c>
    </row>
    <row r="34" spans="2:9" x14ac:dyDescent="0.2">
      <c r="G34" s="61" t="s">
        <v>558</v>
      </c>
      <c r="H34" s="2">
        <v>4800</v>
      </c>
      <c r="I34" s="2">
        <v>4800</v>
      </c>
    </row>
    <row r="35" spans="2:9" x14ac:dyDescent="0.2">
      <c r="G35" s="61" t="s">
        <v>311</v>
      </c>
      <c r="H35" s="2">
        <v>19500</v>
      </c>
      <c r="I35" s="2">
        <v>19500</v>
      </c>
    </row>
    <row r="38" spans="2:9" x14ac:dyDescent="0.2">
      <c r="B38" s="63" t="s">
        <v>308</v>
      </c>
      <c r="C38" s="63" t="s">
        <v>352</v>
      </c>
    </row>
    <row r="39" spans="2:9" x14ac:dyDescent="0.2">
      <c r="B39" s="63" t="s">
        <v>353</v>
      </c>
      <c r="C39" t="s">
        <v>662</v>
      </c>
      <c r="D39" t="s">
        <v>311</v>
      </c>
      <c r="G39" s="63" t="s">
        <v>308</v>
      </c>
      <c r="H39" s="63" t="s">
        <v>352</v>
      </c>
    </row>
    <row r="40" spans="2:9" x14ac:dyDescent="0.2">
      <c r="B40" s="61" t="s">
        <v>667</v>
      </c>
      <c r="C40" s="2">
        <v>2900</v>
      </c>
      <c r="D40" s="2">
        <v>2900</v>
      </c>
      <c r="G40" s="63" t="s">
        <v>353</v>
      </c>
      <c r="H40" t="s">
        <v>666</v>
      </c>
      <c r="I40" t="s">
        <v>311</v>
      </c>
    </row>
    <row r="41" spans="2:9" x14ac:dyDescent="0.2">
      <c r="B41" s="61" t="s">
        <v>557</v>
      </c>
      <c r="C41" s="2">
        <v>3500</v>
      </c>
      <c r="D41" s="2">
        <v>3500</v>
      </c>
      <c r="G41" s="61" t="s">
        <v>557</v>
      </c>
      <c r="H41" s="2">
        <v>1300</v>
      </c>
      <c r="I41" s="2">
        <v>1300</v>
      </c>
    </row>
    <row r="42" spans="2:9" x14ac:dyDescent="0.2">
      <c r="B42" s="61" t="s">
        <v>659</v>
      </c>
      <c r="C42" s="2">
        <v>4000</v>
      </c>
      <c r="D42" s="2">
        <v>4000</v>
      </c>
      <c r="G42" s="61" t="s">
        <v>558</v>
      </c>
      <c r="H42" s="2">
        <v>1350</v>
      </c>
      <c r="I42" s="2">
        <v>1350</v>
      </c>
    </row>
    <row r="43" spans="2:9" x14ac:dyDescent="0.2">
      <c r="B43" s="61" t="s">
        <v>658</v>
      </c>
      <c r="C43" s="2">
        <v>4300</v>
      </c>
      <c r="D43" s="2">
        <v>4300</v>
      </c>
      <c r="G43" s="61" t="s">
        <v>659</v>
      </c>
      <c r="H43" s="2">
        <v>1400</v>
      </c>
      <c r="I43" s="2">
        <v>1400</v>
      </c>
    </row>
    <row r="44" spans="2:9" x14ac:dyDescent="0.2">
      <c r="B44" s="61" t="s">
        <v>558</v>
      </c>
      <c r="C44" s="2">
        <v>4800</v>
      </c>
      <c r="D44" s="2">
        <v>4800</v>
      </c>
      <c r="G44" s="61" t="s">
        <v>667</v>
      </c>
      <c r="H44" s="2">
        <v>1450</v>
      </c>
      <c r="I44" s="2">
        <v>1450</v>
      </c>
    </row>
    <row r="45" spans="2:9" x14ac:dyDescent="0.2">
      <c r="B45" s="61" t="s">
        <v>311</v>
      </c>
      <c r="C45" s="2">
        <v>19500</v>
      </c>
      <c r="D45" s="2">
        <v>19500</v>
      </c>
      <c r="G45" s="61" t="s">
        <v>658</v>
      </c>
      <c r="H45" s="2">
        <v>1500</v>
      </c>
      <c r="I45" s="2">
        <v>1500</v>
      </c>
    </row>
    <row r="46" spans="2:9" x14ac:dyDescent="0.2">
      <c r="G46" s="61" t="s">
        <v>311</v>
      </c>
      <c r="H46" s="2">
        <v>7000</v>
      </c>
      <c r="I46" s="2">
        <v>7000</v>
      </c>
    </row>
  </sheetData>
  <pageMargins left="0.7" right="0.7" top="0.78740157499999996" bottom="0.78740157499999996" header="0.3" footer="0.3"/>
  <pageSetup paperSize="9" orientation="portrait" r:id="rId6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C12" sqref="C12"/>
    </sheetView>
  </sheetViews>
  <sheetFormatPr defaultRowHeight="12.75" x14ac:dyDescent="0.2"/>
  <cols>
    <col min="1" max="1" width="8.85546875" bestFit="1" customWidth="1"/>
    <col min="2" max="2" width="8.7109375" bestFit="1" customWidth="1"/>
    <col min="3" max="3" width="8.42578125" bestFit="1" customWidth="1"/>
  </cols>
  <sheetData>
    <row r="2" spans="1:9" x14ac:dyDescent="0.2">
      <c r="A2" s="203" t="s">
        <v>675</v>
      </c>
      <c r="B2" s="203" t="s">
        <v>680</v>
      </c>
      <c r="C2" s="203" t="s">
        <v>679</v>
      </c>
      <c r="H2" t="s">
        <v>675</v>
      </c>
      <c r="I2" t="s">
        <v>300</v>
      </c>
    </row>
    <row r="3" spans="1:9" x14ac:dyDescent="0.2">
      <c r="A3" s="203" t="s">
        <v>672</v>
      </c>
      <c r="B3" s="203">
        <f>VLOOKUP(A3,$H$2:$I$5,2,0)</f>
        <v>15</v>
      </c>
      <c r="C3" s="203">
        <f>HLOOKUP(A3,$F$10:$I$11,2,0)</f>
        <v>15</v>
      </c>
      <c r="H3" t="s">
        <v>672</v>
      </c>
      <c r="I3">
        <v>15</v>
      </c>
    </row>
    <row r="4" spans="1:9" x14ac:dyDescent="0.2">
      <c r="A4" s="203" t="s">
        <v>673</v>
      </c>
      <c r="B4" s="203">
        <f t="shared" ref="B4:B24" si="0">VLOOKUP(A4,$H$2:$I$5,2,0)</f>
        <v>25</v>
      </c>
      <c r="C4" s="203">
        <f t="shared" ref="C4:C24" si="1">HLOOKUP(A4,$F$10:$I$11,2,0)</f>
        <v>25</v>
      </c>
      <c r="H4" t="s">
        <v>673</v>
      </c>
      <c r="I4">
        <v>25</v>
      </c>
    </row>
    <row r="5" spans="1:9" x14ac:dyDescent="0.2">
      <c r="A5" s="203" t="s">
        <v>674</v>
      </c>
      <c r="B5" s="203">
        <f t="shared" si="0"/>
        <v>14</v>
      </c>
      <c r="C5" s="203">
        <f t="shared" si="1"/>
        <v>14</v>
      </c>
      <c r="H5" t="s">
        <v>674</v>
      </c>
      <c r="I5">
        <v>14</v>
      </c>
    </row>
    <row r="6" spans="1:9" x14ac:dyDescent="0.2">
      <c r="A6" s="203" t="s">
        <v>672</v>
      </c>
      <c r="B6" s="203">
        <f t="shared" si="0"/>
        <v>15</v>
      </c>
      <c r="C6" s="203">
        <f t="shared" si="1"/>
        <v>15</v>
      </c>
    </row>
    <row r="7" spans="1:9" x14ac:dyDescent="0.2">
      <c r="A7" s="203" t="s">
        <v>673</v>
      </c>
      <c r="B7" s="203">
        <f t="shared" si="0"/>
        <v>25</v>
      </c>
      <c r="C7" s="203">
        <f t="shared" si="1"/>
        <v>25</v>
      </c>
    </row>
    <row r="8" spans="1:9" x14ac:dyDescent="0.2">
      <c r="A8" s="203" t="s">
        <v>673</v>
      </c>
      <c r="B8" s="203">
        <f t="shared" si="0"/>
        <v>25</v>
      </c>
      <c r="C8" s="203">
        <f t="shared" si="1"/>
        <v>25</v>
      </c>
    </row>
    <row r="9" spans="1:9" x14ac:dyDescent="0.2">
      <c r="A9" s="203" t="s">
        <v>672</v>
      </c>
      <c r="B9" s="203">
        <f t="shared" si="0"/>
        <v>15</v>
      </c>
      <c r="C9" s="203">
        <f t="shared" si="1"/>
        <v>15</v>
      </c>
    </row>
    <row r="10" spans="1:9" x14ac:dyDescent="0.2">
      <c r="A10" s="203" t="s">
        <v>673</v>
      </c>
      <c r="B10" s="203">
        <f t="shared" si="0"/>
        <v>25</v>
      </c>
      <c r="C10" s="203">
        <f t="shared" si="1"/>
        <v>25</v>
      </c>
      <c r="F10" t="s">
        <v>675</v>
      </c>
      <c r="G10" t="s">
        <v>676</v>
      </c>
      <c r="H10" t="s">
        <v>677</v>
      </c>
      <c r="I10" t="s">
        <v>678</v>
      </c>
    </row>
    <row r="11" spans="1:9" x14ac:dyDescent="0.2">
      <c r="A11" s="203" t="s">
        <v>673</v>
      </c>
      <c r="B11" s="203">
        <f t="shared" si="0"/>
        <v>25</v>
      </c>
      <c r="C11" s="203">
        <f t="shared" si="1"/>
        <v>25</v>
      </c>
      <c r="F11" t="s">
        <v>300</v>
      </c>
      <c r="G11">
        <v>15</v>
      </c>
      <c r="H11">
        <v>25</v>
      </c>
      <c r="I11">
        <v>14</v>
      </c>
    </row>
    <row r="12" spans="1:9" x14ac:dyDescent="0.2">
      <c r="A12" s="203" t="s">
        <v>672</v>
      </c>
      <c r="B12" s="203">
        <f t="shared" si="0"/>
        <v>15</v>
      </c>
      <c r="C12" s="203">
        <f t="shared" si="1"/>
        <v>15</v>
      </c>
    </row>
    <row r="13" spans="1:9" x14ac:dyDescent="0.2">
      <c r="A13" s="203" t="s">
        <v>673</v>
      </c>
      <c r="B13" s="203">
        <f t="shared" si="0"/>
        <v>25</v>
      </c>
      <c r="C13" s="203">
        <f t="shared" si="1"/>
        <v>25</v>
      </c>
    </row>
    <row r="14" spans="1:9" x14ac:dyDescent="0.2">
      <c r="A14" s="203" t="s">
        <v>674</v>
      </c>
      <c r="B14" s="203">
        <f t="shared" si="0"/>
        <v>14</v>
      </c>
      <c r="C14" s="203">
        <f t="shared" si="1"/>
        <v>14</v>
      </c>
    </row>
    <row r="15" spans="1:9" x14ac:dyDescent="0.2">
      <c r="A15" s="203" t="s">
        <v>672</v>
      </c>
      <c r="B15" s="203">
        <f t="shared" si="0"/>
        <v>15</v>
      </c>
      <c r="C15" s="203">
        <f t="shared" si="1"/>
        <v>15</v>
      </c>
    </row>
    <row r="16" spans="1:9" x14ac:dyDescent="0.2">
      <c r="A16" s="203" t="s">
        <v>673</v>
      </c>
      <c r="B16" s="203">
        <f t="shared" si="0"/>
        <v>25</v>
      </c>
      <c r="C16" s="203">
        <f t="shared" si="1"/>
        <v>25</v>
      </c>
    </row>
    <row r="17" spans="1:3" x14ac:dyDescent="0.2">
      <c r="A17" s="203" t="s">
        <v>674</v>
      </c>
      <c r="B17" s="203">
        <f t="shared" si="0"/>
        <v>14</v>
      </c>
      <c r="C17" s="203">
        <f t="shared" si="1"/>
        <v>14</v>
      </c>
    </row>
    <row r="18" spans="1:3" x14ac:dyDescent="0.2">
      <c r="A18" s="203" t="s">
        <v>674</v>
      </c>
      <c r="B18" s="203">
        <f t="shared" si="0"/>
        <v>14</v>
      </c>
      <c r="C18" s="203">
        <f t="shared" si="1"/>
        <v>14</v>
      </c>
    </row>
    <row r="19" spans="1:3" x14ac:dyDescent="0.2">
      <c r="A19" s="203" t="s">
        <v>673</v>
      </c>
      <c r="B19" s="203">
        <f t="shared" si="0"/>
        <v>25</v>
      </c>
      <c r="C19" s="203">
        <f t="shared" si="1"/>
        <v>25</v>
      </c>
    </row>
    <row r="20" spans="1:3" x14ac:dyDescent="0.2">
      <c r="A20" s="203" t="s">
        <v>674</v>
      </c>
      <c r="B20" s="203">
        <f t="shared" si="0"/>
        <v>14</v>
      </c>
      <c r="C20" s="203">
        <f t="shared" si="1"/>
        <v>14</v>
      </c>
    </row>
    <row r="21" spans="1:3" x14ac:dyDescent="0.2">
      <c r="A21" s="203" t="s">
        <v>673</v>
      </c>
      <c r="B21" s="203">
        <f t="shared" si="0"/>
        <v>25</v>
      </c>
      <c r="C21" s="203">
        <f t="shared" si="1"/>
        <v>25</v>
      </c>
    </row>
    <row r="22" spans="1:3" x14ac:dyDescent="0.2">
      <c r="A22" s="203" t="s">
        <v>673</v>
      </c>
      <c r="B22" s="203">
        <f t="shared" si="0"/>
        <v>25</v>
      </c>
      <c r="C22" s="203">
        <f t="shared" si="1"/>
        <v>25</v>
      </c>
    </row>
    <row r="23" spans="1:3" x14ac:dyDescent="0.2">
      <c r="A23" s="203" t="s">
        <v>674</v>
      </c>
      <c r="B23" s="203">
        <f t="shared" si="0"/>
        <v>14</v>
      </c>
      <c r="C23" s="203">
        <f t="shared" si="1"/>
        <v>14</v>
      </c>
    </row>
    <row r="24" spans="1:3" x14ac:dyDescent="0.2">
      <c r="A24" s="203" t="s">
        <v>672</v>
      </c>
      <c r="B24" s="203">
        <f t="shared" si="0"/>
        <v>15</v>
      </c>
      <c r="C24" s="203">
        <f t="shared" si="1"/>
        <v>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5</vt:i4>
      </vt:variant>
    </vt:vector>
  </HeadingPairs>
  <TitlesOfParts>
    <vt:vector size="29" baseType="lpstr">
      <vt:lpstr>countif</vt:lpstr>
      <vt:lpstr>Countifs</vt:lpstr>
      <vt:lpstr>prezence</vt:lpstr>
      <vt:lpstr>Cast</vt:lpstr>
      <vt:lpstr>texty</vt:lpstr>
      <vt:lpstr>RC</vt:lpstr>
      <vt:lpstr>Svyhledat</vt:lpstr>
      <vt:lpstr>znamky</vt:lpstr>
      <vt:lpstr>Sleva</vt:lpstr>
      <vt:lpstr>SVYHLEDAT (2)</vt:lpstr>
      <vt:lpstr>Přeprava</vt:lpstr>
      <vt:lpstr>LAKT-zdroj</vt:lpstr>
      <vt:lpstr>LAKT-obchod</vt:lpstr>
      <vt:lpstr>LAKT-zaklad</vt:lpstr>
      <vt:lpstr>KT-kuraci</vt:lpstr>
      <vt:lpstr>LAKT-pole</vt:lpstr>
      <vt:lpstr>LAKT-seskupeni</vt:lpstr>
      <vt:lpstr>LAKT-hodnoty</vt:lpstr>
      <vt:lpstr>KT-prodej</vt:lpstr>
      <vt:lpstr>KT-graf</vt:lpstr>
      <vt:lpstr>Data</vt:lpstr>
      <vt:lpstr>Statistika</vt:lpstr>
      <vt:lpstr>List2</vt:lpstr>
      <vt:lpstr>List1</vt:lpstr>
      <vt:lpstr>Cast!_htd32</vt:lpstr>
      <vt:lpstr>_htd32</vt:lpstr>
      <vt:lpstr>odjezd</vt:lpstr>
      <vt:lpstr>prijezd</vt:lpstr>
      <vt:lpstr>tabulkaMoje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Stankusova Maria</dc:creator>
  <cp:lastModifiedBy>Ardamicova Maria</cp:lastModifiedBy>
  <dcterms:created xsi:type="dcterms:W3CDTF">2014-11-24T22:07:11Z</dcterms:created>
  <dcterms:modified xsi:type="dcterms:W3CDTF">2014-12-04T14:27:58Z</dcterms:modified>
</cp:coreProperties>
</file>